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2025年10-12月排产量统计" sheetId="6" r:id="rId1"/>
    <sheet name="1-3月产量+4-6排查" sheetId="2" state="hidden" r:id="rId2"/>
  </sheets>
  <definedNames>
    <definedName name="_xlnm.Print_Area" localSheetId="0">'2025年10-12月排产量统计'!$A$2:$F$12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office_01</author>
    <author>缪细荣</author>
  </authors>
  <commentList>
    <comment ref="E5" authorId="0">
      <text>
        <r>
          <rPr>
            <b/>
            <sz val="9"/>
            <rFont val="宋体"/>
            <charset val="134"/>
          </rPr>
          <t>office_01:</t>
        </r>
        <r>
          <rPr>
            <sz val="9"/>
            <rFont val="宋体"/>
            <charset val="134"/>
          </rPr>
          <t xml:space="preserve">
2025.02.13 由40万产能更换为30万，两条生产线搬迁至安徽使用</t>
        </r>
      </text>
    </comment>
    <comment ref="E14" authorId="1">
      <text>
        <r>
          <rPr>
            <b/>
            <sz val="9"/>
            <rFont val="宋体"/>
            <charset val="134"/>
          </rPr>
          <t>缪细荣:</t>
        </r>
        <r>
          <rPr>
            <sz val="9"/>
            <rFont val="宋体"/>
            <charset val="134"/>
          </rPr>
          <t xml:space="preserve">
调整产能</t>
        </r>
      </text>
    </comment>
    <comment ref="E21" authorId="1">
      <text>
        <r>
          <rPr>
            <b/>
            <sz val="9"/>
            <rFont val="宋体"/>
            <charset val="134"/>
          </rPr>
          <t>缪细荣:</t>
        </r>
        <r>
          <rPr>
            <sz val="9"/>
            <rFont val="宋体"/>
            <charset val="134"/>
          </rPr>
          <t xml:space="preserve">
调整产能</t>
        </r>
      </text>
    </comment>
  </commentList>
</comments>
</file>

<file path=xl/sharedStrings.xml><?xml version="1.0" encoding="utf-8"?>
<sst xmlns="http://schemas.openxmlformats.org/spreadsheetml/2006/main" count="238" uniqueCount="159">
  <si>
    <t>2025年10-12月杭州及周边地区装配式混凝土结构部品排产信息表</t>
  </si>
  <si>
    <t>序号</t>
  </si>
  <si>
    <t>企业名称</t>
  </si>
  <si>
    <t>占地规模（亩）</t>
  </si>
  <si>
    <t>设计
产能
（万立方米/年）</t>
  </si>
  <si>
    <t>季度设计
产能
（万立方米/年）</t>
  </si>
  <si>
    <t>生产地址</t>
  </si>
  <si>
    <t>排产计划（万立方米）</t>
  </si>
  <si>
    <t>空余产能</t>
  </si>
  <si>
    <t>供杭</t>
  </si>
  <si>
    <t>非杭</t>
  </si>
  <si>
    <t>远大住宅工业（杭州）有限公司</t>
  </si>
  <si>
    <t>大江东基地</t>
  </si>
  <si>
    <t>杭州市萧山临江工业园区农二场房屋448号</t>
  </si>
  <si>
    <t>浙江安居筑友科技有限公司</t>
  </si>
  <si>
    <t>富阳基地</t>
  </si>
  <si>
    <t>杭州市富阳区场口东街88号</t>
  </si>
  <si>
    <t>华临绿建科技股份有限公司</t>
  </si>
  <si>
    <t>临平基地</t>
  </si>
  <si>
    <t>杭州市临平区经济开发区兴起路500号</t>
  </si>
  <si>
    <t>杭州建工建材有限公司</t>
  </si>
  <si>
    <t>余杭区基地</t>
  </si>
  <si>
    <t>杭州市余杭区仁和街道福旺路7号</t>
  </si>
  <si>
    <t>杭州宝业建筑工业化制造有限公司</t>
  </si>
  <si>
    <t>临安基地</t>
  </si>
  <si>
    <t>杭州市临安区青山湖街道八百里路5599号</t>
  </si>
  <si>
    <t>杭州临安中民筑友智造科技有限公司</t>
  </si>
  <si>
    <t>临安</t>
  </si>
  <si>
    <t>杭州市临安区於潜镇富民路17号</t>
  </si>
  <si>
    <t>浙江筑扬混凝土建筑构件有限公司</t>
  </si>
  <si>
    <t>建德基地</t>
  </si>
  <si>
    <t>杭州市建德市大慈岩镇檀村村筑扬装配基地</t>
  </si>
  <si>
    <t>浙江富居建筑科技有限公司</t>
  </si>
  <si>
    <t>桐庐基地</t>
  </si>
  <si>
    <t>杭州市桐庐县富春江镇子陵路383-1号</t>
  </si>
  <si>
    <t>杭州企业小计</t>
  </si>
  <si>
    <t>浙江省建材集团有限公司</t>
  </si>
  <si>
    <t>浙北基地</t>
  </si>
  <si>
    <t>湖州市德清县雷甸镇白云南路358号</t>
  </si>
  <si>
    <t>浙西基地</t>
  </si>
  <si>
    <t>金华市龙游县北斗大道108号</t>
  </si>
  <si>
    <t>浙南基地</t>
  </si>
  <si>
    <t>台州市台州湾新区</t>
  </si>
  <si>
    <t>浙江中天建筑产业化有限公司</t>
  </si>
  <si>
    <t>德清基地</t>
  </si>
  <si>
    <t>湖州市德清县乾元镇明星村乌牛山路18号</t>
  </si>
  <si>
    <t>浙江远大勤业住宅产业化有限公司</t>
  </si>
  <si>
    <t>绍兴基地</t>
  </si>
  <si>
    <t>绍兴市柯桥区安昌街道安华路3199号</t>
  </si>
  <si>
    <t>浙江绿筑集成科技有限公司
绍兴精工绿筑集成建筑系统工业有限公司</t>
  </si>
  <si>
    <t>柯北基地</t>
  </si>
  <si>
    <t>绍兴市柯桥区柯桥经济开发区柯北二期工业园区梅林支路以南</t>
  </si>
  <si>
    <t>浙江耀华建设构件科技有限公司</t>
  </si>
  <si>
    <t>诸暨基地</t>
  </si>
  <si>
    <t>绍兴市诸暨市次坞镇临杭产业园</t>
  </si>
  <si>
    <t>浙江筑工科技有限公司</t>
  </si>
  <si>
    <t>东阳基地</t>
  </si>
  <si>
    <t>东阳市长松岗工业区湖莲东街1189号</t>
  </si>
  <si>
    <t>浙江光明建筑科技有限公司</t>
  </si>
  <si>
    <t>龙游基地</t>
  </si>
  <si>
    <t>衢州市龙游县小南海镇定埠</t>
  </si>
  <si>
    <t>浙江永坚新材料科技股份有限公司</t>
  </si>
  <si>
    <t>上虞基地</t>
  </si>
  <si>
    <t>杭州湾上虞经济技术开发区拓展路8号</t>
  </si>
  <si>
    <t>中建科技（湖州）有限公司</t>
  </si>
  <si>
    <t>湖州基地</t>
  </si>
  <si>
    <t>湖州市南浔区旧馆街道1069号</t>
  </si>
  <si>
    <t>友巢新材料（浙江）股份有限公司</t>
  </si>
  <si>
    <t>绍兴市上虞区小越街道大庙罗村</t>
  </si>
  <si>
    <t>湖州勤业建筑工业有限公司</t>
  </si>
  <si>
    <t>湖州市南浔区双林镇倪家滩村赵家桥</t>
  </si>
  <si>
    <t>浙江山鹰顺达工程材料有限公司</t>
  </si>
  <si>
    <t>长兴煤山</t>
  </si>
  <si>
    <t>湖州市长兴县煤山镇煤山村</t>
  </si>
  <si>
    <t>宁波甬昇建筑科技有限</t>
  </si>
  <si>
    <t>宁波基地</t>
  </si>
  <si>
    <t>宁波市奉化区莼湖街道翁岙工业园区瑞兴路258号</t>
  </si>
  <si>
    <t>上海绿明建筑科技集团有限公司</t>
  </si>
  <si>
    <t>绍兴市上虞区杭州湾经济开发区振兴大道</t>
  </si>
  <si>
    <t>锦萧新材料科技（浙江）股份有限公司</t>
  </si>
  <si>
    <t>嘉兴基地</t>
  </si>
  <si>
    <t>嘉兴市海盐县望海街道九里路188号</t>
  </si>
  <si>
    <t>浙江宝业现代建筑工业化制造有限公司</t>
  </si>
  <si>
    <t>柯桥基地</t>
  </si>
  <si>
    <t>绍兴柯桥华舍街道小赭村</t>
  </si>
  <si>
    <t>浙江歌山建筑科技有限公司</t>
  </si>
  <si>
    <t>海宁基地</t>
  </si>
  <si>
    <t>海宁市尖山新区春富路27号</t>
  </si>
  <si>
    <t>进杭企业小计</t>
  </si>
  <si>
    <t>总计</t>
  </si>
  <si>
    <r>
      <rPr>
        <sz val="12"/>
        <color rgb="FFC00000"/>
        <rFont val="宋体"/>
        <charset val="134"/>
      </rPr>
      <t>杭州及周边地区</t>
    </r>
    <r>
      <rPr>
        <sz val="12"/>
        <color rgb="FF000000"/>
        <rFont val="宋体"/>
        <charset val="134"/>
      </rPr>
      <t>装配式混凝土结构部品2023年1-3月产量统计和4-6月排产信息表             </t>
    </r>
    <r>
      <rPr>
        <sz val="10"/>
        <color rgb="FF000000"/>
        <rFont val="宋体"/>
        <charset val="134"/>
      </rPr>
      <t>（单位：万立方米）</t>
    </r>
  </si>
  <si>
    <r>
      <rPr>
        <sz val="10"/>
        <color rgb="FF000000"/>
        <rFont val="宋体"/>
        <charset val="134"/>
      </rPr>
      <t>序号</t>
    </r>
  </si>
  <si>
    <r>
      <rPr>
        <sz val="10"/>
        <color rgb="FF000000"/>
        <rFont val="宋体"/>
        <charset val="134"/>
      </rPr>
      <t>企业名称</t>
    </r>
  </si>
  <si>
    <r>
      <rPr>
        <sz val="10"/>
        <color rgb="FF000000"/>
        <rFont val="宋体"/>
        <charset val="134"/>
      </rPr>
      <t>设计
产能
（万立方米/年）</t>
    </r>
  </si>
  <si>
    <r>
      <rPr>
        <sz val="10"/>
        <color rgb="FF0070C0"/>
        <rFont val="宋体"/>
        <charset val="134"/>
      </rPr>
      <t>2023年1月-3月</t>
    </r>
  </si>
  <si>
    <r>
      <rPr>
        <sz val="10"/>
        <color rgb="FF000000"/>
        <rFont val="宋体"/>
        <charset val="134"/>
      </rPr>
      <t>生产地址</t>
    </r>
  </si>
  <si>
    <r>
      <rPr>
        <sz val="10"/>
        <color rgb="FF0070C0"/>
        <rFont val="宋体"/>
        <charset val="134"/>
      </rPr>
      <t>实际生产量</t>
    </r>
  </si>
  <si>
    <r>
      <rPr>
        <sz val="10"/>
        <color rgb="FF0070C0"/>
        <rFont val="宋体"/>
        <charset val="134"/>
      </rPr>
      <t>空余产能</t>
    </r>
  </si>
  <si>
    <r>
      <rPr>
        <sz val="10"/>
        <color rgb="FFC00000"/>
        <rFont val="宋体"/>
        <charset val="134"/>
      </rPr>
      <t>排产计划</t>
    </r>
  </si>
  <si>
    <r>
      <rPr>
        <sz val="10"/>
        <color rgb="FFC00000"/>
        <rFont val="宋体"/>
        <charset val="134"/>
      </rPr>
      <t>空余产能</t>
    </r>
  </si>
  <si>
    <r>
      <rPr>
        <sz val="10"/>
        <color rgb="FF0070C0"/>
        <rFont val="宋体"/>
        <charset val="134"/>
      </rPr>
      <t>供杭</t>
    </r>
  </si>
  <si>
    <r>
      <rPr>
        <sz val="10"/>
        <color rgb="FF0070C0"/>
        <rFont val="宋体"/>
        <charset val="134"/>
      </rPr>
      <t>非杭</t>
    </r>
  </si>
  <si>
    <r>
      <rPr>
        <sz val="10"/>
        <color rgb="FFC00000"/>
        <rFont val="宋体"/>
        <charset val="134"/>
      </rPr>
      <t>供杭</t>
    </r>
  </si>
  <si>
    <r>
      <rPr>
        <sz val="10"/>
        <color rgb="FFC00000"/>
        <rFont val="宋体"/>
        <charset val="134"/>
      </rPr>
      <t>非杭</t>
    </r>
  </si>
  <si>
    <t>杭州市富阳区场口镇场口东街88号</t>
  </si>
  <si>
    <t>杭州市余杭区余杭经济开发区兴起路500号</t>
  </si>
  <si>
    <t>仁和基地</t>
  </si>
  <si>
    <t>浙江省杭州市建德市大慈岩镇檀村村</t>
  </si>
  <si>
    <t>杭州市桐庐县富春江镇子陵路91号</t>
  </si>
  <si>
    <t>友巢建材（杭州）有限公司</t>
  </si>
  <si>
    <t>杭州市桐庐县瑶琳镇后浦村58号</t>
  </si>
  <si>
    <t>浙江省建材集团</t>
  </si>
  <si>
    <t>台州湾新区汇金路2199号</t>
  </si>
  <si>
    <t>龙游县北斗大道108号</t>
  </si>
  <si>
    <t>浙江省湖州市德清县乾元镇明星村乌牛山路18号</t>
  </si>
  <si>
    <t>浙江元筑住宅产业化有限公司</t>
  </si>
  <si>
    <t>绍兴市柯桥区齐贤街道壶瓶山路818号</t>
  </si>
  <si>
    <t>绍兴市柯桥区安昌街道越州大道3199号</t>
  </si>
  <si>
    <t>杭州湾上虞</t>
  </si>
  <si>
    <r>
      <rPr>
        <sz val="10"/>
        <rFont val="宋体"/>
        <charset val="134"/>
      </rPr>
      <t>浙江绿筑集成科技有限公司
（</t>
    </r>
    <r>
      <rPr>
        <sz val="9"/>
        <rFont val="宋体"/>
        <charset val="134"/>
      </rPr>
      <t>绍兴精工绿筑集成建筑系统工业有限公司</t>
    </r>
    <r>
      <rPr>
        <sz val="10"/>
        <rFont val="宋体"/>
        <charset val="134"/>
      </rPr>
      <t>）</t>
    </r>
  </si>
  <si>
    <t>浙江省绍兴市诸暨市次坞镇临杭产业园</t>
  </si>
  <si>
    <t>浙江省东阳市经济开发区长松岗功能区湖莲东街1189号</t>
  </si>
  <si>
    <t>浙江省金华市龙游县小南海镇定埠</t>
  </si>
  <si>
    <t>浙江正品建筑科技有限公司</t>
  </si>
  <si>
    <t>桐乡基地</t>
  </si>
  <si>
    <t>浙江省桐乡市凤鸣街道高新西一路307号</t>
  </si>
  <si>
    <t>中建科技（湖州）公司</t>
  </si>
  <si>
    <t>湖州市南浔区旧馆镇三桥村旧馆大道1069号</t>
  </si>
  <si>
    <t>浙江三杰建筑产业化有限公司</t>
  </si>
  <si>
    <t>杭州湾上虞经济技术开发区康阳大道38号</t>
  </si>
  <si>
    <t>浙江舜元建筑产业化有限公司</t>
  </si>
  <si>
    <t>绍兴上虞</t>
  </si>
  <si>
    <t>湖州市南浔区双林镇赵家桥78号</t>
  </si>
  <si>
    <t>浙江省长兴县煤山镇煤山村</t>
  </si>
  <si>
    <t>宁波甬昇建筑科技有限公司</t>
  </si>
  <si>
    <t>浙江省宁波市奉化区莼湖街道翁岙工业园区瑞兴路258号</t>
  </si>
  <si>
    <t>浙江绿明建筑科技有限公司</t>
  </si>
  <si>
    <t>浙江绍兴市上虞区振兴大道</t>
  </si>
  <si>
    <t>锦萧建筑科技有限公司</t>
  </si>
  <si>
    <t>浙江省嘉兴市海盐县九里路8号</t>
  </si>
  <si>
    <t>浙江省海宁市尖山新区春富路27号</t>
  </si>
  <si>
    <t>进杭合计</t>
  </si>
  <si>
    <t>二季度排产合计</t>
  </si>
  <si>
    <t>二季度  杭州企业排产合计</t>
  </si>
  <si>
    <t>二季度  进杭企业排产合计</t>
  </si>
  <si>
    <t>一季度  杭州企业产量合计</t>
  </si>
  <si>
    <t>一季度  进杭企业产量合计</t>
  </si>
  <si>
    <t>一季度  构件企业产量合计</t>
  </si>
  <si>
    <r>
      <rPr>
        <sz val="10.5"/>
        <color rgb="FF494949"/>
        <rFont val="微软雅黑"/>
        <charset val="134"/>
      </rPr>
      <t>杭州市及周边地区对杭州市场具有实际供应能力，且已通过协会构件信息登记备案登记管理的生产企业计</t>
    </r>
    <r>
      <rPr>
        <u/>
        <sz val="10.5"/>
        <color rgb="FFFF0000"/>
        <rFont val="微软雅黑"/>
        <charset val="134"/>
      </rPr>
      <t>29</t>
    </r>
    <r>
      <rPr>
        <sz val="10.5"/>
        <color rgb="FF494949"/>
        <rFont val="微软雅黑"/>
        <charset val="134"/>
      </rPr>
      <t>家，生产基地</t>
    </r>
    <r>
      <rPr>
        <u/>
        <sz val="10.5"/>
        <color rgb="FFFF0000"/>
        <rFont val="微软雅黑"/>
        <charset val="134"/>
      </rPr>
      <t>31</t>
    </r>
    <r>
      <rPr>
        <sz val="10.5"/>
        <color rgb="FF494949"/>
        <rFont val="微软雅黑"/>
        <charset val="134"/>
      </rPr>
      <t>个(表中统计不包含已投产但目前停产及4家省外的企业和基地)，总设计年产能</t>
    </r>
    <r>
      <rPr>
        <sz val="10.5"/>
        <color rgb="FFFF0000"/>
        <rFont val="微软雅黑"/>
        <charset val="134"/>
      </rPr>
      <t>350.4万</t>
    </r>
    <r>
      <rPr>
        <sz val="10.5"/>
        <color rgb="FF494949"/>
        <rFont val="微软雅黑"/>
        <charset val="134"/>
      </rPr>
      <t>立方米，其中本市设计产能</t>
    </r>
    <r>
      <rPr>
        <sz val="10.5"/>
        <color rgb="FFFF0000"/>
        <rFont val="微软雅黑"/>
        <charset val="134"/>
      </rPr>
      <t>102万</t>
    </r>
    <r>
      <rPr>
        <sz val="10.5"/>
        <color rgb="FF494949"/>
        <rFont val="微软雅黑"/>
        <charset val="134"/>
      </rPr>
      <t>立方米，占比</t>
    </r>
    <r>
      <rPr>
        <sz val="10.5"/>
        <color rgb="FFFF0000"/>
        <rFont val="微软雅黑"/>
        <charset val="134"/>
      </rPr>
      <t>29.10%</t>
    </r>
    <r>
      <rPr>
        <sz val="10.5"/>
        <color rgb="FF494949"/>
        <rFont val="微软雅黑"/>
        <charset val="134"/>
      </rPr>
      <t>，杭外占比70.89%。2023年二季度，混凝土构件预估产量为</t>
    </r>
    <r>
      <rPr>
        <sz val="10.5"/>
        <color rgb="FFFF0000"/>
        <rFont val="微软雅黑"/>
        <charset val="134"/>
      </rPr>
      <t>59.2万</t>
    </r>
    <r>
      <rPr>
        <sz val="10.5"/>
        <color rgb="FF494949"/>
        <rFont val="微软雅黑"/>
        <charset val="134"/>
      </rPr>
      <t>立方米，空余产能约31.09万立方米，产能利用率约在66</t>
    </r>
    <r>
      <rPr>
        <sz val="10.5"/>
        <color rgb="FFFF0000"/>
        <rFont val="微软雅黑"/>
        <charset val="134"/>
      </rPr>
      <t>%</t>
    </r>
    <r>
      <rPr>
        <sz val="10.5"/>
        <color rgb="FF494949"/>
        <rFont val="微软雅黑"/>
        <charset val="134"/>
      </rPr>
      <t>；在杭企业供杭预估产量10.96万立方米，占供杭预估产量的58%；二季度在杭企业预估产量占其设计产能比例</t>
    </r>
    <r>
      <rPr>
        <sz val="10.5"/>
        <color rgb="FF7030A0"/>
        <rFont val="微软雅黑"/>
        <charset val="134"/>
      </rPr>
      <t>55%</t>
    </r>
    <r>
      <rPr>
        <sz val="10.5"/>
        <color rgb="FF494949"/>
        <rFont val="微软雅黑"/>
        <charset val="134"/>
      </rPr>
      <t>。</t>
    </r>
  </si>
  <si>
    <t>二季度年设计产能较上季度变化 ：正品+3（一季度没报），永坚增3，锦萧-10，歌山-2，总计增加6万方</t>
  </si>
  <si>
    <t>本市年设计产能占比</t>
  </si>
  <si>
    <t>进市年设计产能占比</t>
  </si>
  <si>
    <t>产能利用率</t>
  </si>
  <si>
    <t>一季度</t>
  </si>
  <si>
    <t>总产量</t>
  </si>
  <si>
    <t>占设计
产能比例</t>
  </si>
  <si>
    <t>供杭产量</t>
  </si>
  <si>
    <t>非杭产量</t>
  </si>
  <si>
    <t>供杭产量 杭州企业占比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</si>
</sst>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&quot; &quot;"/>
  </numFmts>
  <fonts count="47">
    <font>
      <sz val="11"/>
      <color indexed="8"/>
      <name val="等线"/>
      <charset val="134"/>
      <scheme val="minor"/>
    </font>
    <font>
      <b/>
      <sz val="12"/>
      <color rgb="FFC00000"/>
      <name val="宋体"/>
      <charset val="134"/>
    </font>
    <font>
      <b/>
      <sz val="10"/>
      <color rgb="FF000000"/>
      <name val="宋体"/>
      <charset val="134"/>
    </font>
    <font>
      <sz val="10"/>
      <name val="微软雅黑"/>
      <charset val="134"/>
    </font>
    <font>
      <sz val="10"/>
      <color rgb="FF000000"/>
      <name val="宋体"/>
      <charset val="134"/>
    </font>
    <font>
      <b/>
      <sz val="10"/>
      <color rgb="FF0070C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.5"/>
      <color rgb="FF494949"/>
      <name val="微软雅黑"/>
      <charset val="134"/>
    </font>
    <font>
      <b/>
      <sz val="10"/>
      <color rgb="FFC00000"/>
      <name val="宋体"/>
      <charset val="134"/>
    </font>
    <font>
      <sz val="12"/>
      <name val="宋体"/>
      <charset val="134"/>
    </font>
    <font>
      <sz val="10"/>
      <name val="等线"/>
      <charset val="134"/>
    </font>
    <font>
      <sz val="10"/>
      <name val="等线"/>
      <charset val="134"/>
      <scheme val="minor"/>
    </font>
    <font>
      <b/>
      <sz val="10"/>
      <name val="宋体"/>
      <charset val="134"/>
    </font>
    <font>
      <sz val="18"/>
      <name val="黑体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sz val="12"/>
      <color rgb="FFC00000"/>
      <name val="宋体"/>
      <charset val="134"/>
    </font>
    <font>
      <sz val="10"/>
      <color rgb="FF0070C0"/>
      <name val="宋体"/>
      <charset val="134"/>
    </font>
    <font>
      <u/>
      <sz val="10.5"/>
      <color rgb="FFFF0000"/>
      <name val="微软雅黑"/>
      <charset val="134"/>
    </font>
    <font>
      <sz val="10.5"/>
      <color rgb="FFFF0000"/>
      <name val="微软雅黑"/>
      <charset val="134"/>
    </font>
    <font>
      <sz val="10.5"/>
      <color rgb="FF7030A0"/>
      <name val="微软雅黑"/>
      <charset val="134"/>
    </font>
    <font>
      <sz val="10"/>
      <color rgb="FFC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10" borderId="8" applyNumberFormat="0" applyAlignment="0" applyProtection="0">
      <alignment vertical="center"/>
    </xf>
    <xf numFmtId="0" fontId="30" fillId="11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>
      <alignment vertical="center"/>
    </xf>
    <xf numFmtId="57" fontId="5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Alignment="1"/>
    <xf numFmtId="0" fontId="0" fillId="5" borderId="4" xfId="0" applyNumberFormat="1" applyFont="1" applyFill="1" applyBorder="1" applyAlignment="1">
      <alignment vertical="center"/>
    </xf>
    <xf numFmtId="176" fontId="0" fillId="5" borderId="4" xfId="0" applyNumberFormat="1" applyFont="1" applyFill="1" applyBorder="1" applyAlignment="1">
      <alignment horizontal="center" vertical="center"/>
    </xf>
    <xf numFmtId="176" fontId="0" fillId="5" borderId="4" xfId="0" applyNumberFormat="1" applyFont="1" applyFill="1" applyBorder="1" applyAlignment="1">
      <alignment vertical="center"/>
    </xf>
    <xf numFmtId="0" fontId="0" fillId="0" borderId="4" xfId="0" applyNumberFormat="1" applyFont="1" applyBorder="1" applyAlignment="1">
      <alignment vertical="center"/>
    </xf>
    <xf numFmtId="0" fontId="0" fillId="2" borderId="4" xfId="0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vertical="center"/>
    </xf>
    <xf numFmtId="176" fontId="0" fillId="0" borderId="4" xfId="0" applyNumberFormat="1" applyFont="1" applyBorder="1" applyAlignment="1">
      <alignment vertical="center"/>
    </xf>
    <xf numFmtId="0" fontId="0" fillId="3" borderId="4" xfId="0" applyNumberFormat="1" applyFont="1" applyFill="1" applyBorder="1" applyAlignment="1">
      <alignment vertical="center"/>
    </xf>
    <xf numFmtId="176" fontId="0" fillId="3" borderId="4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76" fontId="0" fillId="0" borderId="4" xfId="0" applyNumberFormat="1" applyFont="1" applyBorder="1" applyAlignment="1">
      <alignment vertical="center" wrapText="1"/>
    </xf>
    <xf numFmtId="176" fontId="0" fillId="3" borderId="4" xfId="0" applyNumberFormat="1" applyFont="1" applyFill="1" applyBorder="1" applyAlignment="1">
      <alignment vertical="center" wrapText="1"/>
    </xf>
    <xf numFmtId="10" fontId="0" fillId="3" borderId="4" xfId="0" applyNumberFormat="1" applyFont="1" applyFill="1" applyBorder="1" applyAlignment="1">
      <alignment vertical="center" wrapText="1"/>
    </xf>
    <xf numFmtId="176" fontId="0" fillId="5" borderId="4" xfId="0" applyNumberFormat="1" applyFont="1" applyFill="1" applyBorder="1" applyAlignment="1">
      <alignment vertical="center" wrapText="1"/>
    </xf>
    <xf numFmtId="0" fontId="0" fillId="7" borderId="4" xfId="0" applyNumberFormat="1" applyFont="1" applyFill="1" applyBorder="1" applyAlignment="1"/>
    <xf numFmtId="10" fontId="0" fillId="7" borderId="4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/>
    <xf numFmtId="57" fontId="9" fillId="0" borderId="3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0" fontId="0" fillId="0" borderId="0" xfId="0" applyNumberFormat="1" applyFont="1" applyFill="1" applyAlignment="1"/>
    <xf numFmtId="0" fontId="7" fillId="0" borderId="1" xfId="0" applyNumberFormat="1" applyFont="1" applyFill="1" applyBorder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>
      <alignment vertical="center"/>
    </xf>
    <xf numFmtId="0" fontId="11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NumberFormat="1" applyFont="1" applyFill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176" fontId="12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57" fontId="13" fillId="0" borderId="4" xfId="0" applyNumberFormat="1" applyFont="1" applyFill="1" applyBorder="1" applyAlignment="1">
      <alignment horizontal="center" vertical="center"/>
    </xf>
    <xf numFmtId="57" fontId="7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178" fontId="15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176" fontId="16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178" fontId="13" fillId="0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abSelected="1" workbookViewId="0">
      <pane ySplit="4" topLeftCell="A5" activePane="bottomLeft" state="frozen"/>
      <selection/>
      <selection pane="bottomLeft" activeCell="G21" sqref="G21"/>
    </sheetView>
  </sheetViews>
  <sheetFormatPr defaultColWidth="9" defaultRowHeight="12.75"/>
  <cols>
    <col min="1" max="1" width="6.625" style="68" customWidth="1"/>
    <col min="2" max="2" width="31.125" style="69" customWidth="1"/>
    <col min="3" max="3" width="12.375" style="68" customWidth="1"/>
    <col min="4" max="4" width="12.625" style="70" hidden="1" customWidth="1"/>
    <col min="5" max="5" width="9" style="68" customWidth="1"/>
    <col min="6" max="6" width="9.75" style="68" customWidth="1"/>
    <col min="7" max="7" width="8.375" style="68" customWidth="1"/>
    <col min="8" max="8" width="8.125" style="68" customWidth="1"/>
    <col min="9" max="9" width="9" style="68" customWidth="1"/>
    <col min="10" max="10" width="10.5" style="68" customWidth="1"/>
    <col min="11" max="11" width="9" style="68" customWidth="1"/>
    <col min="12" max="12" width="10.625" style="68" customWidth="1"/>
    <col min="13" max="13" width="11.125" style="68" customWidth="1"/>
    <col min="14" max="14" width="10.625" style="68" customWidth="1"/>
    <col min="15" max="15" width="10.375" style="68" customWidth="1"/>
    <col min="16" max="16" width="37.375" style="68" customWidth="1"/>
    <col min="17" max="17" width="11.125" style="68" customWidth="1"/>
    <col min="18" max="18" width="11.125" style="68"/>
    <col min="19" max="19" width="33.75" style="71" customWidth="1"/>
    <col min="20" max="20" width="11.125" style="68"/>
    <col min="21" max="21" width="12" style="68"/>
    <col min="22" max="16384" width="9" style="68"/>
  </cols>
  <sheetData>
    <row r="1" ht="40" customHeight="1" spans="1:19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01"/>
      <c r="R1" s="101"/>
      <c r="S1" s="101"/>
    </row>
    <row r="2" ht="17" customHeight="1" spans="1:19">
      <c r="A2" s="73" t="s">
        <v>1</v>
      </c>
      <c r="B2" s="73" t="s">
        <v>2</v>
      </c>
      <c r="C2" s="73"/>
      <c r="D2" s="74" t="s">
        <v>3</v>
      </c>
      <c r="E2" s="75" t="s">
        <v>4</v>
      </c>
      <c r="F2" s="75" t="s">
        <v>5</v>
      </c>
      <c r="G2" s="76">
        <v>45931</v>
      </c>
      <c r="H2" s="76"/>
      <c r="I2" s="76"/>
      <c r="J2" s="76">
        <v>45962</v>
      </c>
      <c r="K2" s="76"/>
      <c r="L2" s="76"/>
      <c r="M2" s="76">
        <v>45992</v>
      </c>
      <c r="N2" s="76"/>
      <c r="O2" s="76"/>
      <c r="P2" s="75" t="s">
        <v>6</v>
      </c>
      <c r="S2" s="68"/>
    </row>
    <row r="3" ht="18" customHeight="1" spans="1:19">
      <c r="A3" s="73"/>
      <c r="B3" s="73"/>
      <c r="C3" s="73"/>
      <c r="D3" s="74"/>
      <c r="E3" s="75"/>
      <c r="F3" s="75"/>
      <c r="G3" s="77" t="s">
        <v>7</v>
      </c>
      <c r="H3" s="77"/>
      <c r="I3" s="73" t="s">
        <v>8</v>
      </c>
      <c r="J3" s="77" t="s">
        <v>7</v>
      </c>
      <c r="K3" s="77"/>
      <c r="L3" s="73" t="s">
        <v>8</v>
      </c>
      <c r="M3" s="77" t="s">
        <v>7</v>
      </c>
      <c r="N3" s="77"/>
      <c r="O3" s="73" t="s">
        <v>8</v>
      </c>
      <c r="P3" s="75"/>
      <c r="S3" s="68"/>
    </row>
    <row r="4" ht="25" customHeight="1" spans="1:19">
      <c r="A4" s="73"/>
      <c r="B4" s="73"/>
      <c r="C4" s="73"/>
      <c r="D4" s="74"/>
      <c r="E4" s="75"/>
      <c r="F4" s="75"/>
      <c r="G4" s="77" t="s">
        <v>9</v>
      </c>
      <c r="H4" s="73" t="s">
        <v>10</v>
      </c>
      <c r="I4" s="73"/>
      <c r="J4" s="77" t="s">
        <v>9</v>
      </c>
      <c r="K4" s="73" t="s">
        <v>10</v>
      </c>
      <c r="L4" s="73"/>
      <c r="M4" s="77" t="s">
        <v>9</v>
      </c>
      <c r="N4" s="73" t="s">
        <v>10</v>
      </c>
      <c r="O4" s="73"/>
      <c r="P4" s="75"/>
      <c r="S4" s="68"/>
    </row>
    <row r="5" s="63" customFormat="1" ht="16" customHeight="1" spans="1:16">
      <c r="A5" s="78">
        <v>1</v>
      </c>
      <c r="B5" s="79" t="s">
        <v>11</v>
      </c>
      <c r="C5" s="80" t="s">
        <v>12</v>
      </c>
      <c r="D5" s="81">
        <v>200</v>
      </c>
      <c r="E5" s="82">
        <v>30</v>
      </c>
      <c r="F5" s="83">
        <f>30/4</f>
        <v>7.5</v>
      </c>
      <c r="G5" s="81">
        <v>0</v>
      </c>
      <c r="H5" s="81">
        <v>0.3</v>
      </c>
      <c r="I5" s="83">
        <f t="shared" ref="I5:I12" si="0">(F5/3)-G5-H5</f>
        <v>2.2</v>
      </c>
      <c r="J5" s="81">
        <v>0.8</v>
      </c>
      <c r="K5" s="81">
        <v>0.3</v>
      </c>
      <c r="L5" s="83">
        <f t="shared" ref="L5:L12" si="1">(F5/3)-J5-K5</f>
        <v>1.4</v>
      </c>
      <c r="M5" s="81">
        <v>0.8</v>
      </c>
      <c r="N5" s="81">
        <v>0.3</v>
      </c>
      <c r="O5" s="83">
        <f t="shared" ref="O5:O12" si="2">(F5/3)-M5-N5</f>
        <v>1.4</v>
      </c>
      <c r="P5" s="79" t="s">
        <v>13</v>
      </c>
    </row>
    <row r="6" s="63" customFormat="1" ht="16" customHeight="1" spans="1:16">
      <c r="A6" s="78">
        <v>2</v>
      </c>
      <c r="B6" s="79" t="s">
        <v>14</v>
      </c>
      <c r="C6" s="80" t="s">
        <v>15</v>
      </c>
      <c r="D6" s="81">
        <v>170</v>
      </c>
      <c r="E6" s="82">
        <v>10</v>
      </c>
      <c r="F6" s="83">
        <v>2.5</v>
      </c>
      <c r="G6" s="81">
        <v>0.3</v>
      </c>
      <c r="H6" s="81">
        <v>0</v>
      </c>
      <c r="I6" s="83">
        <f t="shared" si="0"/>
        <v>0.533333333333333</v>
      </c>
      <c r="J6" s="81">
        <v>0.2</v>
      </c>
      <c r="K6" s="81">
        <v>0</v>
      </c>
      <c r="L6" s="83">
        <f t="shared" si="1"/>
        <v>0.633333333333333</v>
      </c>
      <c r="M6" s="81">
        <v>0.2</v>
      </c>
      <c r="N6" s="81">
        <v>0</v>
      </c>
      <c r="O6" s="83">
        <f t="shared" si="2"/>
        <v>0.633333333333333</v>
      </c>
      <c r="P6" s="79" t="s">
        <v>16</v>
      </c>
    </row>
    <row r="7" s="63" customFormat="1" ht="17" customHeight="1" spans="1:16">
      <c r="A7" s="78">
        <v>3</v>
      </c>
      <c r="B7" s="79" t="s">
        <v>17</v>
      </c>
      <c r="C7" s="84" t="s">
        <v>18</v>
      </c>
      <c r="D7" s="81">
        <v>70</v>
      </c>
      <c r="E7" s="82">
        <v>10</v>
      </c>
      <c r="F7" s="83">
        <v>2.5</v>
      </c>
      <c r="G7" s="81">
        <v>0.1</v>
      </c>
      <c r="H7" s="81">
        <v>0</v>
      </c>
      <c r="I7" s="83">
        <f t="shared" si="0"/>
        <v>0.733333333333333</v>
      </c>
      <c r="J7" s="81">
        <v>0.1</v>
      </c>
      <c r="K7" s="81">
        <v>0</v>
      </c>
      <c r="L7" s="83">
        <f t="shared" si="1"/>
        <v>0.733333333333333</v>
      </c>
      <c r="M7" s="81">
        <v>0.1</v>
      </c>
      <c r="N7" s="81">
        <v>0</v>
      </c>
      <c r="O7" s="83">
        <f t="shared" si="2"/>
        <v>0.733333333333333</v>
      </c>
      <c r="P7" s="79" t="s">
        <v>19</v>
      </c>
    </row>
    <row r="8" s="63" customFormat="1" ht="16" customHeight="1" spans="1:16">
      <c r="A8" s="78">
        <v>4</v>
      </c>
      <c r="B8" s="79" t="s">
        <v>20</v>
      </c>
      <c r="C8" s="80" t="s">
        <v>21</v>
      </c>
      <c r="D8" s="81">
        <v>170</v>
      </c>
      <c r="E8" s="82">
        <v>10</v>
      </c>
      <c r="F8" s="83">
        <v>2.5</v>
      </c>
      <c r="G8" s="81">
        <v>0.03</v>
      </c>
      <c r="H8" s="81">
        <v>0</v>
      </c>
      <c r="I8" s="83">
        <f t="shared" si="0"/>
        <v>0.803333333333333</v>
      </c>
      <c r="J8" s="81">
        <v>0.02</v>
      </c>
      <c r="K8" s="81">
        <v>0</v>
      </c>
      <c r="L8" s="83">
        <f t="shared" si="1"/>
        <v>0.813333333333333</v>
      </c>
      <c r="M8" s="81">
        <v>0</v>
      </c>
      <c r="N8" s="81">
        <v>0</v>
      </c>
      <c r="O8" s="83">
        <f t="shared" si="2"/>
        <v>0.833333333333333</v>
      </c>
      <c r="P8" s="79" t="s">
        <v>22</v>
      </c>
    </row>
    <row r="9" s="63" customFormat="1" ht="16" customHeight="1" spans="1:16">
      <c r="A9" s="78">
        <v>5</v>
      </c>
      <c r="B9" s="79" t="s">
        <v>23</v>
      </c>
      <c r="C9" s="80" t="s">
        <v>24</v>
      </c>
      <c r="D9" s="81">
        <v>120</v>
      </c>
      <c r="E9" s="82">
        <v>10</v>
      </c>
      <c r="F9" s="83">
        <v>2.5</v>
      </c>
      <c r="G9" s="81">
        <v>0.25</v>
      </c>
      <c r="H9" s="81">
        <v>0</v>
      </c>
      <c r="I9" s="83">
        <f t="shared" si="0"/>
        <v>0.583333333333333</v>
      </c>
      <c r="J9" s="81">
        <v>0.25</v>
      </c>
      <c r="K9" s="81">
        <v>0</v>
      </c>
      <c r="L9" s="83">
        <f t="shared" si="1"/>
        <v>0.583333333333333</v>
      </c>
      <c r="M9" s="81">
        <v>0.25</v>
      </c>
      <c r="N9" s="81">
        <v>0</v>
      </c>
      <c r="O9" s="83">
        <f t="shared" si="2"/>
        <v>0.583333333333333</v>
      </c>
      <c r="P9" s="79" t="s">
        <v>25</v>
      </c>
    </row>
    <row r="10" s="63" customFormat="1" ht="16" customHeight="1" spans="1:16">
      <c r="A10" s="78">
        <v>6</v>
      </c>
      <c r="B10" s="79" t="s">
        <v>26</v>
      </c>
      <c r="C10" s="80" t="s">
        <v>27</v>
      </c>
      <c r="D10" s="81">
        <v>120</v>
      </c>
      <c r="E10" s="82">
        <v>6</v>
      </c>
      <c r="F10" s="83">
        <v>1.5</v>
      </c>
      <c r="G10" s="81">
        <v>0</v>
      </c>
      <c r="H10" s="81">
        <v>0</v>
      </c>
      <c r="I10" s="83">
        <f t="shared" si="0"/>
        <v>0.5</v>
      </c>
      <c r="J10" s="81">
        <v>0</v>
      </c>
      <c r="K10" s="81">
        <v>0</v>
      </c>
      <c r="L10" s="83">
        <f t="shared" si="1"/>
        <v>0.5</v>
      </c>
      <c r="M10" s="81">
        <v>0</v>
      </c>
      <c r="N10" s="81">
        <v>0</v>
      </c>
      <c r="O10" s="83">
        <f t="shared" si="2"/>
        <v>0.5</v>
      </c>
      <c r="P10" s="90" t="s">
        <v>28</v>
      </c>
    </row>
    <row r="11" s="63" customFormat="1" ht="16" customHeight="1" spans="1:16">
      <c r="A11" s="78">
        <v>7</v>
      </c>
      <c r="B11" s="79" t="s">
        <v>29</v>
      </c>
      <c r="C11" s="80" t="s">
        <v>30</v>
      </c>
      <c r="D11" s="81">
        <v>30</v>
      </c>
      <c r="E11" s="82">
        <v>5</v>
      </c>
      <c r="F11" s="83">
        <v>1.25</v>
      </c>
      <c r="G11" s="81">
        <f>3500/10000</f>
        <v>0.35</v>
      </c>
      <c r="H11" s="81">
        <v>0</v>
      </c>
      <c r="I11" s="83">
        <f t="shared" si="0"/>
        <v>0.0666666666666667</v>
      </c>
      <c r="J11" s="81">
        <f>3000/10000</f>
        <v>0.3</v>
      </c>
      <c r="K11" s="81">
        <v>0</v>
      </c>
      <c r="L11" s="83">
        <f t="shared" si="1"/>
        <v>0.116666666666667</v>
      </c>
      <c r="M11" s="81">
        <f>2800/10000</f>
        <v>0.28</v>
      </c>
      <c r="N11" s="81">
        <v>0</v>
      </c>
      <c r="O11" s="83">
        <f t="shared" si="2"/>
        <v>0.136666666666667</v>
      </c>
      <c r="P11" s="79" t="s">
        <v>31</v>
      </c>
    </row>
    <row r="12" s="63" customFormat="1" ht="16" customHeight="1" spans="1:16">
      <c r="A12" s="78">
        <v>8</v>
      </c>
      <c r="B12" s="79" t="s">
        <v>32</v>
      </c>
      <c r="C12" s="80" t="s">
        <v>33</v>
      </c>
      <c r="D12" s="81">
        <v>20</v>
      </c>
      <c r="E12" s="82">
        <v>3</v>
      </c>
      <c r="F12" s="83">
        <v>0.75</v>
      </c>
      <c r="G12" s="81">
        <v>0.05</v>
      </c>
      <c r="H12" s="81">
        <v>0</v>
      </c>
      <c r="I12" s="83">
        <f t="shared" si="0"/>
        <v>0.2</v>
      </c>
      <c r="J12" s="81">
        <v>0.05</v>
      </c>
      <c r="K12" s="81">
        <v>0</v>
      </c>
      <c r="L12" s="83">
        <f t="shared" si="1"/>
        <v>0.2</v>
      </c>
      <c r="M12" s="81">
        <v>0.1</v>
      </c>
      <c r="N12" s="81">
        <v>0</v>
      </c>
      <c r="O12" s="83">
        <f t="shared" si="2"/>
        <v>0.15</v>
      </c>
      <c r="P12" s="79" t="s">
        <v>34</v>
      </c>
    </row>
    <row r="13" s="64" customFormat="1" ht="17" customHeight="1" spans="1:16">
      <c r="A13" s="85" t="s">
        <v>35</v>
      </c>
      <c r="B13" s="86"/>
      <c r="C13" s="85"/>
      <c r="D13" s="87">
        <f>SUM(D5:D12)</f>
        <v>900</v>
      </c>
      <c r="E13" s="87">
        <f>SUM(E5:E12)</f>
        <v>84</v>
      </c>
      <c r="F13" s="88">
        <f>SUM(F5:F12)</f>
        <v>21</v>
      </c>
      <c r="G13" s="88">
        <f t="shared" ref="G13:O13" si="3">SUM(G5:G12)</f>
        <v>1.08</v>
      </c>
      <c r="H13" s="87">
        <f t="shared" si="3"/>
        <v>0.3</v>
      </c>
      <c r="I13" s="88">
        <f t="shared" si="3"/>
        <v>5.62</v>
      </c>
      <c r="J13" s="88">
        <f t="shared" si="3"/>
        <v>1.72</v>
      </c>
      <c r="K13" s="87">
        <f t="shared" si="3"/>
        <v>0.3</v>
      </c>
      <c r="L13" s="88">
        <f t="shared" si="3"/>
        <v>4.98</v>
      </c>
      <c r="M13" s="87">
        <f t="shared" si="3"/>
        <v>1.73</v>
      </c>
      <c r="N13" s="87">
        <f t="shared" si="3"/>
        <v>0.3</v>
      </c>
      <c r="O13" s="88">
        <f t="shared" si="3"/>
        <v>4.97</v>
      </c>
      <c r="P13" s="98"/>
    </row>
    <row r="14" s="63" customFormat="1" ht="16" customHeight="1" spans="1:16">
      <c r="A14" s="78">
        <v>9</v>
      </c>
      <c r="B14" s="79" t="s">
        <v>36</v>
      </c>
      <c r="C14" s="80" t="s">
        <v>37</v>
      </c>
      <c r="D14" s="81">
        <v>170</v>
      </c>
      <c r="E14" s="82">
        <v>2.5</v>
      </c>
      <c r="F14" s="83">
        <f>E14/4</f>
        <v>0.625</v>
      </c>
      <c r="G14" s="81">
        <v>0.08</v>
      </c>
      <c r="H14" s="81">
        <v>0</v>
      </c>
      <c r="I14" s="83">
        <f>F14/3-G14-H14</f>
        <v>0.128333333333333</v>
      </c>
      <c r="J14" s="81">
        <v>0.08</v>
      </c>
      <c r="K14" s="81">
        <v>0</v>
      </c>
      <c r="L14" s="83">
        <f>F14/3-J14-K14</f>
        <v>0.128333333333333</v>
      </c>
      <c r="M14" s="81">
        <v>0.07</v>
      </c>
      <c r="N14" s="81">
        <v>0</v>
      </c>
      <c r="O14" s="83">
        <f>F14/3-M14-N14</f>
        <v>0.138333333333333</v>
      </c>
      <c r="P14" s="79" t="s">
        <v>38</v>
      </c>
    </row>
    <row r="15" s="63" customFormat="1" ht="16" customHeight="1" spans="1:16">
      <c r="A15" s="78"/>
      <c r="B15" s="79"/>
      <c r="C15" s="80" t="s">
        <v>39</v>
      </c>
      <c r="D15" s="81">
        <v>309</v>
      </c>
      <c r="E15" s="82">
        <v>8</v>
      </c>
      <c r="F15" s="83">
        <v>2</v>
      </c>
      <c r="G15" s="81">
        <v>0</v>
      </c>
      <c r="H15" s="81">
        <v>0.5</v>
      </c>
      <c r="I15" s="83">
        <f>F15/3-G15-H15</f>
        <v>0.166666666666667</v>
      </c>
      <c r="J15" s="81">
        <v>0</v>
      </c>
      <c r="K15" s="81">
        <v>0.6</v>
      </c>
      <c r="L15" s="83">
        <f>F15/3-J15-K15</f>
        <v>0.0666666666666667</v>
      </c>
      <c r="M15" s="81">
        <v>0</v>
      </c>
      <c r="N15" s="81">
        <v>0.6</v>
      </c>
      <c r="O15" s="83">
        <f>F15/3-M15-N15-0.01</f>
        <v>0.0566666666666666</v>
      </c>
      <c r="P15" s="79" t="s">
        <v>40</v>
      </c>
    </row>
    <row r="16" s="63" customFormat="1" spans="1:16">
      <c r="A16" s="78"/>
      <c r="B16" s="79"/>
      <c r="C16" s="80" t="s">
        <v>41</v>
      </c>
      <c r="D16" s="81">
        <v>250</v>
      </c>
      <c r="E16" s="82">
        <v>12</v>
      </c>
      <c r="F16" s="83">
        <v>3</v>
      </c>
      <c r="G16" s="81">
        <v>0</v>
      </c>
      <c r="H16" s="81">
        <v>0.5</v>
      </c>
      <c r="I16" s="83">
        <f>F16/3-G16-H16</f>
        <v>0.5</v>
      </c>
      <c r="J16" s="81">
        <v>0</v>
      </c>
      <c r="K16" s="81">
        <v>0.5</v>
      </c>
      <c r="L16" s="83">
        <f>F16/3-J16-K16</f>
        <v>0.5</v>
      </c>
      <c r="M16" s="81">
        <v>0</v>
      </c>
      <c r="N16" s="81">
        <v>0.48</v>
      </c>
      <c r="O16" s="83">
        <f>F16/3-M16-N16</f>
        <v>0.52</v>
      </c>
      <c r="P16" s="79" t="s">
        <v>42</v>
      </c>
    </row>
    <row r="17" s="63" customFormat="1" ht="16" customHeight="1" spans="1:16">
      <c r="A17" s="78">
        <v>10</v>
      </c>
      <c r="B17" s="79" t="s">
        <v>43</v>
      </c>
      <c r="C17" s="80" t="s">
        <v>44</v>
      </c>
      <c r="D17" s="81">
        <v>400</v>
      </c>
      <c r="E17" s="82">
        <v>8</v>
      </c>
      <c r="F17" s="83">
        <v>2</v>
      </c>
      <c r="G17" s="81">
        <v>0.3</v>
      </c>
      <c r="H17" s="81">
        <v>0.3</v>
      </c>
      <c r="I17" s="83">
        <f>(F17/3)-G17-H17</f>
        <v>0.0666666666666667</v>
      </c>
      <c r="J17" s="81">
        <v>0.3</v>
      </c>
      <c r="K17" s="81">
        <v>0.25</v>
      </c>
      <c r="L17" s="83">
        <f>(F17/3)-J17-K17</f>
        <v>0.116666666666667</v>
      </c>
      <c r="M17" s="81">
        <v>0.3</v>
      </c>
      <c r="N17" s="81">
        <v>0.25</v>
      </c>
      <c r="O17" s="83">
        <f>(F17/3)-M17-N17</f>
        <v>0.116666666666667</v>
      </c>
      <c r="P17" s="90" t="s">
        <v>45</v>
      </c>
    </row>
    <row r="18" s="63" customFormat="1" ht="16" customHeight="1" spans="1:16">
      <c r="A18" s="78">
        <v>12</v>
      </c>
      <c r="B18" s="79" t="s">
        <v>46</v>
      </c>
      <c r="C18" s="80" t="s">
        <v>47</v>
      </c>
      <c r="D18" s="81">
        <v>90</v>
      </c>
      <c r="E18" s="82">
        <v>10</v>
      </c>
      <c r="F18" s="83">
        <v>2.5</v>
      </c>
      <c r="G18" s="81">
        <v>0.5</v>
      </c>
      <c r="H18" s="81">
        <v>0.34</v>
      </c>
      <c r="I18" s="83">
        <v>0</v>
      </c>
      <c r="J18" s="81">
        <v>0.57</v>
      </c>
      <c r="K18" s="81">
        <v>0.24</v>
      </c>
      <c r="L18" s="83">
        <f>(F18/3)-J18-K18</f>
        <v>0.0233333333333334</v>
      </c>
      <c r="M18" s="81">
        <v>0.45</v>
      </c>
      <c r="N18" s="81">
        <v>0.3</v>
      </c>
      <c r="O18" s="83">
        <f>(F18/3)-M18-N18</f>
        <v>0.0833333333333334</v>
      </c>
      <c r="P18" s="79" t="s">
        <v>48</v>
      </c>
    </row>
    <row r="19" s="63" customFormat="1" ht="26" customHeight="1" spans="1:16">
      <c r="A19" s="78">
        <v>13</v>
      </c>
      <c r="B19" s="79" t="s">
        <v>49</v>
      </c>
      <c r="C19" s="73" t="s">
        <v>50</v>
      </c>
      <c r="D19" s="81">
        <v>303</v>
      </c>
      <c r="E19" s="82">
        <v>10</v>
      </c>
      <c r="F19" s="83">
        <v>2.5</v>
      </c>
      <c r="G19" s="81">
        <v>0.1</v>
      </c>
      <c r="H19" s="81">
        <v>0.45</v>
      </c>
      <c r="I19" s="83">
        <f>(F19/3)-G19-H19</f>
        <v>0.283333333333333</v>
      </c>
      <c r="J19" s="81">
        <v>0.1</v>
      </c>
      <c r="K19" s="81">
        <v>0.45</v>
      </c>
      <c r="L19" s="83">
        <f>(F19/3)-J19-K19</f>
        <v>0.283333333333333</v>
      </c>
      <c r="M19" s="81">
        <v>0.1</v>
      </c>
      <c r="N19" s="81">
        <v>0.45</v>
      </c>
      <c r="O19" s="83">
        <f>(F19/3)-M19-N19</f>
        <v>0.283333333333333</v>
      </c>
      <c r="P19" s="90" t="s">
        <v>51</v>
      </c>
    </row>
    <row r="20" s="63" customFormat="1" ht="16" customHeight="1" spans="1:16">
      <c r="A20" s="78">
        <v>14</v>
      </c>
      <c r="B20" s="79" t="s">
        <v>52</v>
      </c>
      <c r="C20" s="80" t="s">
        <v>53</v>
      </c>
      <c r="D20" s="81">
        <v>227</v>
      </c>
      <c r="E20" s="82">
        <v>18</v>
      </c>
      <c r="F20" s="83">
        <v>4.5</v>
      </c>
      <c r="G20" s="81">
        <v>0.55</v>
      </c>
      <c r="H20" s="81">
        <v>0.05</v>
      </c>
      <c r="I20" s="83">
        <f>(F20/3)-G20-H20</f>
        <v>0.9</v>
      </c>
      <c r="J20" s="81">
        <v>0.6</v>
      </c>
      <c r="K20" s="81">
        <v>0.05</v>
      </c>
      <c r="L20" s="83">
        <f>(F20/3)-J20-K20</f>
        <v>0.85</v>
      </c>
      <c r="M20" s="81">
        <v>0.6</v>
      </c>
      <c r="N20" s="81">
        <v>0.05</v>
      </c>
      <c r="O20" s="83">
        <f>(F20/3)-M20-N20</f>
        <v>0.85</v>
      </c>
      <c r="P20" s="90" t="s">
        <v>54</v>
      </c>
    </row>
    <row r="21" s="63" customFormat="1" ht="16" customHeight="1" spans="1:16">
      <c r="A21" s="78">
        <v>15</v>
      </c>
      <c r="B21" s="79" t="s">
        <v>55</v>
      </c>
      <c r="C21" s="80" t="s">
        <v>56</v>
      </c>
      <c r="D21" s="81">
        <v>250</v>
      </c>
      <c r="E21" s="82">
        <v>18</v>
      </c>
      <c r="F21" s="83">
        <v>4.5</v>
      </c>
      <c r="G21" s="81">
        <v>0.1</v>
      </c>
      <c r="H21" s="81">
        <v>0.1</v>
      </c>
      <c r="I21" s="83">
        <f>(F21/3)-G21-H21</f>
        <v>1.3</v>
      </c>
      <c r="J21" s="81">
        <v>0.1</v>
      </c>
      <c r="K21" s="81">
        <v>0.1</v>
      </c>
      <c r="L21" s="83">
        <f>(F21/3)-J21-K21</f>
        <v>1.3</v>
      </c>
      <c r="M21" s="81">
        <v>0.1</v>
      </c>
      <c r="N21" s="81">
        <v>0.1</v>
      </c>
      <c r="O21" s="83">
        <f>(F21/3)-M21-N21</f>
        <v>1.3</v>
      </c>
      <c r="P21" s="79" t="s">
        <v>57</v>
      </c>
    </row>
    <row r="22" s="63" customFormat="1" ht="16" customHeight="1" spans="1:16">
      <c r="A22" s="78">
        <v>16</v>
      </c>
      <c r="B22" s="79" t="s">
        <v>58</v>
      </c>
      <c r="C22" s="80" t="s">
        <v>59</v>
      </c>
      <c r="D22" s="81">
        <v>100</v>
      </c>
      <c r="E22" s="82">
        <v>15</v>
      </c>
      <c r="F22" s="83">
        <v>3.75</v>
      </c>
      <c r="G22" s="81">
        <v>0</v>
      </c>
      <c r="H22" s="81">
        <v>0.3</v>
      </c>
      <c r="I22" s="83">
        <f>F22/3-G22-H22</f>
        <v>0.95</v>
      </c>
      <c r="J22" s="81">
        <v>0</v>
      </c>
      <c r="K22" s="81">
        <v>0.3</v>
      </c>
      <c r="L22" s="83">
        <f>F22/3-J22-K22</f>
        <v>0.95</v>
      </c>
      <c r="M22" s="81">
        <v>0</v>
      </c>
      <c r="N22" s="81">
        <v>0.3</v>
      </c>
      <c r="O22" s="83">
        <f>F22/3-M22-N22</f>
        <v>0.95</v>
      </c>
      <c r="P22" s="79" t="s">
        <v>60</v>
      </c>
    </row>
    <row r="23" s="63" customFormat="1" ht="16" customHeight="1" spans="1:16">
      <c r="A23" s="78">
        <v>17</v>
      </c>
      <c r="B23" s="79" t="s">
        <v>61</v>
      </c>
      <c r="C23" s="80" t="s">
        <v>62</v>
      </c>
      <c r="D23" s="81">
        <v>250</v>
      </c>
      <c r="E23" s="82">
        <v>10</v>
      </c>
      <c r="F23" s="83">
        <v>2.5</v>
      </c>
      <c r="G23" s="81">
        <v>0</v>
      </c>
      <c r="H23" s="81">
        <v>0.2</v>
      </c>
      <c r="I23" s="83">
        <f>F23/3-G23-H23</f>
        <v>0.633333333333333</v>
      </c>
      <c r="J23" s="81">
        <v>0</v>
      </c>
      <c r="K23" s="81">
        <v>0.2</v>
      </c>
      <c r="L23" s="83">
        <f>F23/3-J23-K23</f>
        <v>0.633333333333333</v>
      </c>
      <c r="M23" s="81">
        <v>0</v>
      </c>
      <c r="N23" s="81">
        <v>0.2</v>
      </c>
      <c r="O23" s="83">
        <f>F23/3-M23-N23</f>
        <v>0.633333333333333</v>
      </c>
      <c r="P23" s="79" t="s">
        <v>63</v>
      </c>
    </row>
    <row r="24" s="63" customFormat="1" ht="16" customHeight="1" spans="1:16">
      <c r="A24" s="78">
        <v>18</v>
      </c>
      <c r="B24" s="79" t="s">
        <v>64</v>
      </c>
      <c r="C24" s="80" t="s">
        <v>65</v>
      </c>
      <c r="D24" s="81">
        <v>127</v>
      </c>
      <c r="E24" s="82">
        <v>12</v>
      </c>
      <c r="F24" s="83">
        <v>3</v>
      </c>
      <c r="G24" s="81">
        <v>0</v>
      </c>
      <c r="H24" s="81">
        <v>0.2</v>
      </c>
      <c r="I24" s="83">
        <f t="shared" ref="I24:I33" si="4">(F24/3)-G24-H24</f>
        <v>0.8</v>
      </c>
      <c r="J24" s="81">
        <v>0</v>
      </c>
      <c r="K24" s="81">
        <v>0.2</v>
      </c>
      <c r="L24" s="83">
        <f t="shared" ref="L24:L33" si="5">(F24/3)-J24-K24</f>
        <v>0.8</v>
      </c>
      <c r="M24" s="81">
        <v>0</v>
      </c>
      <c r="N24" s="81">
        <v>0.2</v>
      </c>
      <c r="O24" s="83">
        <f>(F24/3)-M24-N24</f>
        <v>0.8</v>
      </c>
      <c r="P24" s="79" t="s">
        <v>66</v>
      </c>
    </row>
    <row r="25" s="63" customFormat="1" ht="16" customHeight="1" spans="1:16">
      <c r="A25" s="78">
        <v>19</v>
      </c>
      <c r="B25" s="79" t="s">
        <v>67</v>
      </c>
      <c r="C25" s="80" t="s">
        <v>47</v>
      </c>
      <c r="D25" s="81">
        <v>100</v>
      </c>
      <c r="E25" s="82">
        <v>6</v>
      </c>
      <c r="F25" s="83">
        <v>1.5</v>
      </c>
      <c r="G25" s="81">
        <v>0.37</v>
      </c>
      <c r="H25" s="81">
        <v>0.13</v>
      </c>
      <c r="I25" s="83">
        <f t="shared" si="4"/>
        <v>0</v>
      </c>
      <c r="J25" s="81">
        <v>0.37</v>
      </c>
      <c r="K25" s="81">
        <v>0.13</v>
      </c>
      <c r="L25" s="83">
        <f t="shared" si="5"/>
        <v>0</v>
      </c>
      <c r="M25" s="81">
        <v>0.3</v>
      </c>
      <c r="N25" s="81">
        <v>0.2</v>
      </c>
      <c r="O25" s="83">
        <f>(F25/3)-M25-N25</f>
        <v>0</v>
      </c>
      <c r="P25" s="79" t="s">
        <v>68</v>
      </c>
    </row>
    <row r="26" s="63" customFormat="1" ht="16" customHeight="1" spans="1:16">
      <c r="A26" s="78">
        <v>20</v>
      </c>
      <c r="B26" s="79" t="s">
        <v>69</v>
      </c>
      <c r="C26" s="80" t="s">
        <v>65</v>
      </c>
      <c r="D26" s="81">
        <v>120</v>
      </c>
      <c r="E26" s="82">
        <v>10</v>
      </c>
      <c r="F26" s="83">
        <v>2.5</v>
      </c>
      <c r="G26" s="81">
        <v>0</v>
      </c>
      <c r="H26" s="81">
        <v>0.36</v>
      </c>
      <c r="I26" s="83">
        <f t="shared" si="4"/>
        <v>0.473333333333333</v>
      </c>
      <c r="J26" s="81">
        <v>0</v>
      </c>
      <c r="K26" s="81">
        <v>0.36</v>
      </c>
      <c r="L26" s="83">
        <f t="shared" si="5"/>
        <v>0.473333333333333</v>
      </c>
      <c r="M26" s="81">
        <v>0</v>
      </c>
      <c r="N26" s="81">
        <v>0.36</v>
      </c>
      <c r="O26" s="83">
        <f>(F26/3)-M26-N26</f>
        <v>0.473333333333333</v>
      </c>
      <c r="P26" s="79" t="s">
        <v>70</v>
      </c>
    </row>
    <row r="27" s="63" customFormat="1" ht="16" customHeight="1" spans="1:16">
      <c r="A27" s="78">
        <v>21</v>
      </c>
      <c r="B27" s="79" t="s">
        <v>71</v>
      </c>
      <c r="C27" s="80" t="s">
        <v>72</v>
      </c>
      <c r="D27" s="81">
        <v>80</v>
      </c>
      <c r="E27" s="82">
        <v>5</v>
      </c>
      <c r="F27" s="83">
        <v>1.25</v>
      </c>
      <c r="G27" s="81">
        <v>0</v>
      </c>
      <c r="H27" s="81">
        <v>0.4</v>
      </c>
      <c r="I27" s="83">
        <f t="shared" si="4"/>
        <v>0.0166666666666667</v>
      </c>
      <c r="J27" s="81">
        <v>0</v>
      </c>
      <c r="K27" s="81">
        <v>0.4</v>
      </c>
      <c r="L27" s="83">
        <f t="shared" si="5"/>
        <v>0.0166666666666667</v>
      </c>
      <c r="M27" s="81">
        <v>0</v>
      </c>
      <c r="N27" s="81">
        <v>0.4</v>
      </c>
      <c r="O27" s="83">
        <f>0.02-0.01</f>
        <v>0.01</v>
      </c>
      <c r="P27" s="90" t="s">
        <v>73</v>
      </c>
    </row>
    <row r="28" s="63" customFormat="1" ht="17" customHeight="1" spans="1:16">
      <c r="A28" s="78">
        <v>22</v>
      </c>
      <c r="B28" s="79" t="s">
        <v>74</v>
      </c>
      <c r="C28" s="80" t="s">
        <v>75</v>
      </c>
      <c r="D28" s="81">
        <v>85</v>
      </c>
      <c r="E28" s="82">
        <v>10</v>
      </c>
      <c r="F28" s="83">
        <v>2.5</v>
      </c>
      <c r="G28" s="81">
        <v>0.0859754</v>
      </c>
      <c r="H28" s="81">
        <v>0.2748512</v>
      </c>
      <c r="I28" s="83">
        <f t="shared" si="4"/>
        <v>0.472506733333333</v>
      </c>
      <c r="J28" s="81">
        <v>0.12088</v>
      </c>
      <c r="K28" s="81">
        <v>0.4484</v>
      </c>
      <c r="L28" s="83">
        <f t="shared" si="5"/>
        <v>0.264053333333333</v>
      </c>
      <c r="M28" s="81">
        <v>0.03</v>
      </c>
      <c r="N28" s="81">
        <v>0.5</v>
      </c>
      <c r="O28" s="83">
        <f>(F28/3)-M28-N28</f>
        <v>0.303333333333333</v>
      </c>
      <c r="P28" s="79" t="s">
        <v>76</v>
      </c>
    </row>
    <row r="29" s="63" customFormat="1" ht="16" customHeight="1" spans="1:16">
      <c r="A29" s="78">
        <v>23</v>
      </c>
      <c r="B29" s="79" t="s">
        <v>77</v>
      </c>
      <c r="C29" s="80" t="s">
        <v>47</v>
      </c>
      <c r="D29" s="81">
        <v>40</v>
      </c>
      <c r="E29" s="82">
        <v>5</v>
      </c>
      <c r="F29" s="83">
        <v>1.25</v>
      </c>
      <c r="G29" s="81">
        <v>0</v>
      </c>
      <c r="H29" s="81">
        <v>0.1</v>
      </c>
      <c r="I29" s="83">
        <f t="shared" si="4"/>
        <v>0.316666666666667</v>
      </c>
      <c r="J29" s="81">
        <v>0</v>
      </c>
      <c r="K29" s="81">
        <v>0.1</v>
      </c>
      <c r="L29" s="83">
        <f t="shared" si="5"/>
        <v>0.316666666666667</v>
      </c>
      <c r="M29" s="81">
        <v>0</v>
      </c>
      <c r="N29" s="81">
        <v>0.1</v>
      </c>
      <c r="O29" s="83">
        <f>(F29/3)-M29-N29</f>
        <v>0.316666666666667</v>
      </c>
      <c r="P29" s="79" t="s">
        <v>78</v>
      </c>
    </row>
    <row r="30" s="63" customFormat="1" ht="16" customHeight="1" spans="1:16">
      <c r="A30" s="78">
        <v>24</v>
      </c>
      <c r="B30" s="79" t="s">
        <v>79</v>
      </c>
      <c r="C30" s="73" t="s">
        <v>80</v>
      </c>
      <c r="D30" s="81">
        <v>238</v>
      </c>
      <c r="E30" s="89">
        <v>30</v>
      </c>
      <c r="F30" s="83">
        <v>7.5</v>
      </c>
      <c r="G30" s="81">
        <v>0</v>
      </c>
      <c r="H30" s="81">
        <v>0.6</v>
      </c>
      <c r="I30" s="83">
        <f t="shared" si="4"/>
        <v>1.9</v>
      </c>
      <c r="J30" s="81">
        <v>0</v>
      </c>
      <c r="K30" s="81">
        <v>0.6</v>
      </c>
      <c r="L30" s="83">
        <f t="shared" si="5"/>
        <v>1.9</v>
      </c>
      <c r="M30" s="81">
        <v>0</v>
      </c>
      <c r="N30" s="81">
        <v>0.6</v>
      </c>
      <c r="O30" s="83">
        <f>(F30/3)-M30-N30</f>
        <v>1.9</v>
      </c>
      <c r="P30" s="79" t="s">
        <v>81</v>
      </c>
    </row>
    <row r="31" s="63" customFormat="1" ht="16" customHeight="1" spans="1:16">
      <c r="A31" s="78">
        <v>25</v>
      </c>
      <c r="B31" s="90" t="s">
        <v>82</v>
      </c>
      <c r="C31" s="75" t="s">
        <v>83</v>
      </c>
      <c r="D31" s="74">
        <v>50</v>
      </c>
      <c r="E31" s="91">
        <v>3</v>
      </c>
      <c r="F31" s="83">
        <v>0.75</v>
      </c>
      <c r="G31" s="81">
        <v>0</v>
      </c>
      <c r="H31" s="81">
        <v>0.085</v>
      </c>
      <c r="I31" s="83">
        <f t="shared" si="4"/>
        <v>0.165</v>
      </c>
      <c r="J31" s="81">
        <v>0</v>
      </c>
      <c r="K31" s="81">
        <v>0.085</v>
      </c>
      <c r="L31" s="83">
        <f t="shared" si="5"/>
        <v>0.165</v>
      </c>
      <c r="M31" s="81">
        <v>0</v>
      </c>
      <c r="N31" s="81">
        <v>0.085</v>
      </c>
      <c r="O31" s="83">
        <f>(F31/3)-M31-N31</f>
        <v>0.165</v>
      </c>
      <c r="P31" s="90" t="s">
        <v>84</v>
      </c>
    </row>
    <row r="32" s="65" customFormat="1" ht="16" customHeight="1" spans="1:16">
      <c r="A32" s="78">
        <v>26</v>
      </c>
      <c r="B32" s="90" t="s">
        <v>85</v>
      </c>
      <c r="C32" s="75" t="s">
        <v>86</v>
      </c>
      <c r="D32" s="74">
        <v>120</v>
      </c>
      <c r="E32" s="91">
        <v>10</v>
      </c>
      <c r="F32" s="83">
        <v>2.5</v>
      </c>
      <c r="G32" s="92">
        <v>0</v>
      </c>
      <c r="H32" s="92">
        <v>0.01</v>
      </c>
      <c r="I32" s="83">
        <f t="shared" si="4"/>
        <v>0.823333333333333</v>
      </c>
      <c r="J32" s="92">
        <v>0</v>
      </c>
      <c r="K32" s="92">
        <v>0.02</v>
      </c>
      <c r="L32" s="83">
        <f t="shared" si="5"/>
        <v>0.813333333333333</v>
      </c>
      <c r="M32" s="92">
        <v>0</v>
      </c>
      <c r="N32" s="92">
        <v>0.02</v>
      </c>
      <c r="O32" s="83">
        <f>(F32/3)-M32-N32</f>
        <v>0.813333333333333</v>
      </c>
      <c r="P32" s="90" t="s">
        <v>87</v>
      </c>
    </row>
    <row r="33" s="66" customFormat="1" ht="12" spans="1:16">
      <c r="A33" s="85" t="s">
        <v>88</v>
      </c>
      <c r="B33" s="86"/>
      <c r="C33" s="85"/>
      <c r="D33" s="93">
        <f>SUM(D14:D32)</f>
        <v>3309</v>
      </c>
      <c r="E33" s="94">
        <f>SUM(E14:E32)</f>
        <v>202.5</v>
      </c>
      <c r="F33" s="88">
        <f>SUM(F14:F32)</f>
        <v>50.625</v>
      </c>
      <c r="G33" s="87">
        <f t="shared" ref="G33:O33" si="6">SUM(G14:G32)</f>
        <v>2.0859754</v>
      </c>
      <c r="H33" s="87">
        <f t="shared" si="6"/>
        <v>4.8998512</v>
      </c>
      <c r="I33" s="88">
        <f t="shared" si="6"/>
        <v>9.89584006666666</v>
      </c>
      <c r="J33" s="87">
        <f t="shared" si="6"/>
        <v>2.24088</v>
      </c>
      <c r="K33" s="87">
        <f t="shared" si="6"/>
        <v>5.0334</v>
      </c>
      <c r="L33" s="88">
        <f t="shared" si="6"/>
        <v>9.60072</v>
      </c>
      <c r="M33" s="87">
        <f t="shared" si="6"/>
        <v>1.95</v>
      </c>
      <c r="N33" s="87">
        <f t="shared" si="6"/>
        <v>5.195</v>
      </c>
      <c r="O33" s="88">
        <f t="shared" si="6"/>
        <v>9.71333333333333</v>
      </c>
      <c r="P33" s="99"/>
    </row>
    <row r="34" s="67" customFormat="1" ht="16" customHeight="1" spans="1:16">
      <c r="A34" s="95" t="s">
        <v>89</v>
      </c>
      <c r="B34" s="96"/>
      <c r="C34" s="97"/>
      <c r="D34" s="93">
        <f>D33+D13</f>
        <v>4209</v>
      </c>
      <c r="E34" s="94">
        <f>E33+E13</f>
        <v>286.5</v>
      </c>
      <c r="F34" s="88">
        <f>F33+F13</f>
        <v>71.625</v>
      </c>
      <c r="G34" s="87">
        <f t="shared" ref="G34:O34" si="7">G33+G13</f>
        <v>3.1659754</v>
      </c>
      <c r="H34" s="87">
        <f t="shared" si="7"/>
        <v>5.1998512</v>
      </c>
      <c r="I34" s="88">
        <f t="shared" si="7"/>
        <v>15.5158400666667</v>
      </c>
      <c r="J34" s="87">
        <f t="shared" si="7"/>
        <v>3.96088</v>
      </c>
      <c r="K34" s="87">
        <f t="shared" si="7"/>
        <v>5.3334</v>
      </c>
      <c r="L34" s="88">
        <f t="shared" si="7"/>
        <v>14.58072</v>
      </c>
      <c r="M34" s="87">
        <f t="shared" si="7"/>
        <v>3.68</v>
      </c>
      <c r="N34" s="87">
        <f t="shared" si="7"/>
        <v>5.495</v>
      </c>
      <c r="O34" s="88">
        <f t="shared" si="7"/>
        <v>14.6833333333333</v>
      </c>
      <c r="P34" s="100"/>
    </row>
  </sheetData>
  <mergeCells count="21">
    <mergeCell ref="A1:P1"/>
    <mergeCell ref="G2:I2"/>
    <mergeCell ref="J2:L2"/>
    <mergeCell ref="M2:O2"/>
    <mergeCell ref="G3:H3"/>
    <mergeCell ref="J3:K3"/>
    <mergeCell ref="M3:N3"/>
    <mergeCell ref="A13:C13"/>
    <mergeCell ref="A33:C33"/>
    <mergeCell ref="A34:C34"/>
    <mergeCell ref="A2:A4"/>
    <mergeCell ref="A14:A16"/>
    <mergeCell ref="B14:B16"/>
    <mergeCell ref="D2:D4"/>
    <mergeCell ref="E2:E4"/>
    <mergeCell ref="F2:F4"/>
    <mergeCell ref="I3:I4"/>
    <mergeCell ref="L3:L4"/>
    <mergeCell ref="O3:O4"/>
    <mergeCell ref="P2:P4"/>
    <mergeCell ref="B2:C4"/>
  </mergeCell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9"/>
  <sheetViews>
    <sheetView workbookViewId="0">
      <selection activeCell="I28" sqref="I28"/>
    </sheetView>
  </sheetViews>
  <sheetFormatPr defaultColWidth="9" defaultRowHeight="14.25"/>
  <cols>
    <col min="1" max="1" width="9" customWidth="1"/>
    <col min="2" max="2" width="34" customWidth="1"/>
    <col min="3" max="3" width="9" customWidth="1"/>
    <col min="4" max="6" width="10" customWidth="1"/>
    <col min="7" max="7" width="16" customWidth="1"/>
    <col min="8" max="8" width="8" customWidth="1"/>
    <col min="9" max="17" width="9" customWidth="1"/>
    <col min="18" max="18" width="55" customWidth="1"/>
    <col min="19" max="27" width="14" customWidth="1"/>
  </cols>
  <sheetData>
    <row r="1" spans="1:27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>
      <c r="A2" s="4" t="s">
        <v>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>
      <c r="A3" s="6" t="s">
        <v>91</v>
      </c>
      <c r="B3" s="6" t="s">
        <v>92</v>
      </c>
      <c r="C3" s="7"/>
      <c r="D3" s="8" t="s">
        <v>93</v>
      </c>
      <c r="E3" s="9" t="s">
        <v>5</v>
      </c>
      <c r="F3" s="10" t="s">
        <v>94</v>
      </c>
      <c r="G3" s="11"/>
      <c r="H3" s="11"/>
      <c r="I3" s="52">
        <v>45017</v>
      </c>
      <c r="J3" s="13"/>
      <c r="K3" s="13"/>
      <c r="L3" s="52">
        <v>45047</v>
      </c>
      <c r="M3" s="13"/>
      <c r="N3" s="13"/>
      <c r="O3" s="52">
        <v>45078</v>
      </c>
      <c r="P3" s="13"/>
      <c r="Q3" s="13"/>
      <c r="R3" s="57" t="s">
        <v>95</v>
      </c>
      <c r="S3" s="5"/>
      <c r="T3" s="5"/>
      <c r="U3" s="5"/>
      <c r="V3" s="5"/>
      <c r="W3" s="5"/>
      <c r="X3" s="5"/>
      <c r="Y3" s="5"/>
      <c r="Z3" s="5"/>
      <c r="AA3" s="5"/>
    </row>
    <row r="4" spans="1:27">
      <c r="A4" s="7"/>
      <c r="B4" s="7"/>
      <c r="C4" s="7"/>
      <c r="D4" s="7"/>
      <c r="E4" s="7"/>
      <c r="F4" s="12" t="s">
        <v>96</v>
      </c>
      <c r="G4" s="13"/>
      <c r="H4" s="14" t="s">
        <v>97</v>
      </c>
      <c r="I4" s="52" t="s">
        <v>98</v>
      </c>
      <c r="J4" s="13"/>
      <c r="K4" s="53" t="s">
        <v>99</v>
      </c>
      <c r="L4" s="52" t="s">
        <v>98</v>
      </c>
      <c r="M4" s="13"/>
      <c r="N4" s="53" t="s">
        <v>99</v>
      </c>
      <c r="O4" s="52" t="s">
        <v>98</v>
      </c>
      <c r="P4" s="13"/>
      <c r="Q4" s="53" t="s">
        <v>99</v>
      </c>
      <c r="R4" s="13"/>
      <c r="S4" s="5"/>
      <c r="T4" s="5"/>
      <c r="U4" s="5"/>
      <c r="V4" s="5"/>
      <c r="W4" s="5"/>
      <c r="X4" s="5"/>
      <c r="Y4" s="5"/>
      <c r="Z4" s="5"/>
      <c r="AA4" s="5"/>
    </row>
    <row r="5" ht="33" customHeight="1" spans="1:27">
      <c r="A5" s="7"/>
      <c r="B5" s="7"/>
      <c r="C5" s="7"/>
      <c r="D5" s="7"/>
      <c r="E5" s="7"/>
      <c r="F5" s="12" t="s">
        <v>100</v>
      </c>
      <c r="G5" s="15" t="s">
        <v>101</v>
      </c>
      <c r="H5" s="11"/>
      <c r="I5" s="52" t="s">
        <v>102</v>
      </c>
      <c r="J5" s="54" t="s">
        <v>103</v>
      </c>
      <c r="K5" s="11"/>
      <c r="L5" s="52" t="s">
        <v>102</v>
      </c>
      <c r="M5" s="54" t="s">
        <v>103</v>
      </c>
      <c r="N5" s="11"/>
      <c r="O5" s="52" t="s">
        <v>102</v>
      </c>
      <c r="P5" s="54" t="s">
        <v>103</v>
      </c>
      <c r="Q5" s="11"/>
      <c r="R5" s="13"/>
      <c r="S5" s="5"/>
      <c r="T5" s="5"/>
      <c r="U5" s="5"/>
      <c r="V5" s="5"/>
      <c r="W5" s="5"/>
      <c r="X5" s="5"/>
      <c r="Y5" s="5"/>
      <c r="Z5" s="5"/>
      <c r="AA5" s="5"/>
    </row>
    <row r="6" s="1" customFormat="1" spans="1:27">
      <c r="A6" s="16">
        <v>1</v>
      </c>
      <c r="B6" s="9" t="s">
        <v>11</v>
      </c>
      <c r="C6" s="17" t="s">
        <v>12</v>
      </c>
      <c r="D6" s="18">
        <v>40</v>
      </c>
      <c r="E6" s="19">
        <f>D6/12*3</f>
        <v>10</v>
      </c>
      <c r="F6" s="20">
        <v>0.776</v>
      </c>
      <c r="G6" s="20">
        <v>0.536</v>
      </c>
      <c r="H6" s="19">
        <v>8.69</v>
      </c>
      <c r="I6" s="55">
        <v>0.76</v>
      </c>
      <c r="J6" s="20">
        <v>0.712</v>
      </c>
      <c r="K6" s="19">
        <v>1.83</v>
      </c>
      <c r="L6" s="55">
        <v>0.816</v>
      </c>
      <c r="M6" s="55">
        <v>0.976</v>
      </c>
      <c r="N6" s="19">
        <v>1.51</v>
      </c>
      <c r="O6" s="55">
        <v>0.528</v>
      </c>
      <c r="P6" s="20">
        <v>0.64</v>
      </c>
      <c r="Q6" s="19">
        <v>2.13</v>
      </c>
      <c r="R6" s="58" t="s">
        <v>13</v>
      </c>
      <c r="S6" s="59"/>
      <c r="T6" s="59"/>
      <c r="U6" s="59"/>
      <c r="V6" s="59"/>
      <c r="W6" s="59"/>
      <c r="X6" s="59"/>
      <c r="Y6" s="59"/>
      <c r="Z6" s="59"/>
      <c r="AA6" s="59"/>
    </row>
    <row r="7" spans="1:27">
      <c r="A7" s="16">
        <v>2</v>
      </c>
      <c r="B7" s="17" t="s">
        <v>14</v>
      </c>
      <c r="C7" s="17" t="s">
        <v>15</v>
      </c>
      <c r="D7" s="18">
        <v>15</v>
      </c>
      <c r="E7" s="19">
        <f t="shared" ref="E7:E38" si="0">D7/12*3</f>
        <v>3.75</v>
      </c>
      <c r="F7" s="21">
        <v>1.1</v>
      </c>
      <c r="G7" s="21">
        <v>0</v>
      </c>
      <c r="H7" s="22">
        <v>2</v>
      </c>
      <c r="I7" s="56">
        <v>0.7</v>
      </c>
      <c r="J7" s="21">
        <v>0</v>
      </c>
      <c r="K7" s="22">
        <v>0.5</v>
      </c>
      <c r="L7" s="56">
        <v>0.8</v>
      </c>
      <c r="M7" s="21">
        <v>0</v>
      </c>
      <c r="N7" s="22">
        <v>0.4</v>
      </c>
      <c r="O7" s="56">
        <v>0.8</v>
      </c>
      <c r="P7" s="21">
        <v>0</v>
      </c>
      <c r="Q7" s="22">
        <v>0.4</v>
      </c>
      <c r="R7" s="58" t="s">
        <v>104</v>
      </c>
      <c r="S7" s="5"/>
      <c r="T7" s="5"/>
      <c r="U7" s="5"/>
      <c r="V7" s="5"/>
      <c r="W7" s="5"/>
      <c r="X7" s="5"/>
      <c r="Y7" s="5"/>
      <c r="Z7" s="5"/>
      <c r="AA7" s="5"/>
    </row>
    <row r="8" s="1" customFormat="1" spans="1:27">
      <c r="A8" s="16">
        <v>3</v>
      </c>
      <c r="B8" s="17" t="s">
        <v>17</v>
      </c>
      <c r="C8" s="17" t="s">
        <v>18</v>
      </c>
      <c r="D8" s="18">
        <v>10</v>
      </c>
      <c r="E8" s="19">
        <f t="shared" si="0"/>
        <v>2.5</v>
      </c>
      <c r="F8" s="20">
        <v>0.7</v>
      </c>
      <c r="G8" s="20">
        <v>0</v>
      </c>
      <c r="H8" s="19">
        <v>0.1</v>
      </c>
      <c r="I8" s="55">
        <v>0.8</v>
      </c>
      <c r="J8" s="20">
        <v>0</v>
      </c>
      <c r="K8" s="19">
        <v>0</v>
      </c>
      <c r="L8" s="55">
        <v>0.8</v>
      </c>
      <c r="M8" s="20">
        <v>0</v>
      </c>
      <c r="N8" s="19">
        <v>0</v>
      </c>
      <c r="O8" s="55">
        <v>0.8</v>
      </c>
      <c r="P8" s="20">
        <v>0</v>
      </c>
      <c r="Q8" s="19">
        <v>0</v>
      </c>
      <c r="R8" s="58" t="s">
        <v>105</v>
      </c>
      <c r="S8" s="59"/>
      <c r="T8" s="59"/>
      <c r="U8" s="59"/>
      <c r="V8" s="59"/>
      <c r="W8" s="59"/>
      <c r="X8" s="59"/>
      <c r="Y8" s="59"/>
      <c r="Z8" s="59"/>
      <c r="AA8" s="59"/>
    </row>
    <row r="9" spans="1:27">
      <c r="A9" s="16">
        <v>4</v>
      </c>
      <c r="B9" s="17" t="s">
        <v>20</v>
      </c>
      <c r="C9" s="17" t="s">
        <v>106</v>
      </c>
      <c r="D9" s="18">
        <v>10</v>
      </c>
      <c r="E9" s="19">
        <f t="shared" si="0"/>
        <v>2.5</v>
      </c>
      <c r="F9" s="21">
        <v>0.7</v>
      </c>
      <c r="G9" s="21">
        <v>0</v>
      </c>
      <c r="H9" s="22">
        <v>1.5</v>
      </c>
      <c r="I9" s="56">
        <v>0.4</v>
      </c>
      <c r="J9" s="21">
        <v>0.1</v>
      </c>
      <c r="K9" s="22">
        <v>0.4</v>
      </c>
      <c r="L9" s="56">
        <v>0.4</v>
      </c>
      <c r="M9" s="21">
        <v>0.2</v>
      </c>
      <c r="N9" s="22">
        <v>0.4</v>
      </c>
      <c r="O9" s="56">
        <v>0.5</v>
      </c>
      <c r="P9" s="21">
        <v>0.1</v>
      </c>
      <c r="Q9" s="22">
        <v>0.3</v>
      </c>
      <c r="R9" s="58" t="s">
        <v>22</v>
      </c>
      <c r="S9" s="5"/>
      <c r="T9" s="5"/>
      <c r="U9" s="5"/>
      <c r="V9" s="5"/>
      <c r="W9" s="5"/>
      <c r="X9" s="5"/>
      <c r="Y9" s="5"/>
      <c r="Z9" s="5"/>
      <c r="AA9" s="5"/>
    </row>
    <row r="10" spans="1:27">
      <c r="A10" s="16">
        <v>5</v>
      </c>
      <c r="B10" s="17" t="s">
        <v>23</v>
      </c>
      <c r="C10" s="17" t="s">
        <v>24</v>
      </c>
      <c r="D10" s="18">
        <v>10</v>
      </c>
      <c r="E10" s="19">
        <f t="shared" si="0"/>
        <v>2.5</v>
      </c>
      <c r="F10" s="21">
        <v>0.45</v>
      </c>
      <c r="G10" s="21">
        <v>0</v>
      </c>
      <c r="H10" s="22">
        <v>0.2</v>
      </c>
      <c r="I10" s="56">
        <v>0.3</v>
      </c>
      <c r="J10" s="21">
        <v>0</v>
      </c>
      <c r="K10" s="22">
        <v>0.2</v>
      </c>
      <c r="L10" s="56">
        <v>0.3</v>
      </c>
      <c r="M10" s="21">
        <v>0</v>
      </c>
      <c r="N10" s="22">
        <v>0.2</v>
      </c>
      <c r="O10" s="56">
        <v>0.3</v>
      </c>
      <c r="P10" s="21">
        <v>0</v>
      </c>
      <c r="Q10" s="22">
        <v>0.2</v>
      </c>
      <c r="R10" s="58" t="s">
        <v>25</v>
      </c>
      <c r="S10" s="5"/>
      <c r="T10" s="5"/>
      <c r="U10" s="5"/>
      <c r="V10" s="5"/>
      <c r="W10" s="5"/>
      <c r="X10" s="5"/>
      <c r="Y10" s="5"/>
      <c r="Z10" s="5"/>
      <c r="AA10" s="5"/>
    </row>
    <row r="11" customFormat="1" spans="1:27">
      <c r="A11" s="16">
        <v>6</v>
      </c>
      <c r="B11" s="17" t="s">
        <v>29</v>
      </c>
      <c r="C11" s="17" t="s">
        <v>30</v>
      </c>
      <c r="D11" s="18">
        <v>4</v>
      </c>
      <c r="E11" s="19">
        <f t="shared" si="0"/>
        <v>1</v>
      </c>
      <c r="F11" s="21">
        <v>0.359</v>
      </c>
      <c r="G11" s="21">
        <v>0.246</v>
      </c>
      <c r="H11" s="22">
        <v>0.39</v>
      </c>
      <c r="I11" s="56">
        <v>0.32</v>
      </c>
      <c r="J11" s="21">
        <v>0.08</v>
      </c>
      <c r="K11" s="22">
        <v>0</v>
      </c>
      <c r="L11" s="56">
        <v>0.32</v>
      </c>
      <c r="M11" s="21">
        <v>0.08</v>
      </c>
      <c r="N11" s="22">
        <v>0</v>
      </c>
      <c r="O11" s="56">
        <v>0.32</v>
      </c>
      <c r="P11" s="21">
        <v>0.08</v>
      </c>
      <c r="Q11" s="22">
        <v>0</v>
      </c>
      <c r="R11" s="58" t="s">
        <v>107</v>
      </c>
      <c r="S11" s="5"/>
      <c r="T11" s="5"/>
      <c r="U11" s="5"/>
      <c r="V11" s="5"/>
      <c r="W11" s="5"/>
      <c r="X11" s="5"/>
      <c r="Y11" s="5"/>
      <c r="Z11" s="5"/>
      <c r="AA11" s="5"/>
    </row>
    <row r="12" spans="1:27">
      <c r="A12" s="16">
        <v>7</v>
      </c>
      <c r="B12" s="17" t="s">
        <v>32</v>
      </c>
      <c r="C12" s="17" t="s">
        <v>33</v>
      </c>
      <c r="D12" s="18">
        <v>3</v>
      </c>
      <c r="E12" s="19">
        <f t="shared" si="0"/>
        <v>0.75</v>
      </c>
      <c r="F12" s="21">
        <v>0.15</v>
      </c>
      <c r="G12" s="21">
        <v>0</v>
      </c>
      <c r="H12" s="22">
        <v>0.05</v>
      </c>
      <c r="I12" s="56">
        <v>0.15</v>
      </c>
      <c r="J12" s="21">
        <v>0</v>
      </c>
      <c r="K12" s="22">
        <v>0.05</v>
      </c>
      <c r="L12" s="56">
        <v>0.15</v>
      </c>
      <c r="M12" s="21">
        <v>0</v>
      </c>
      <c r="N12" s="22">
        <v>0.1</v>
      </c>
      <c r="O12" s="56">
        <v>0.1</v>
      </c>
      <c r="P12" s="21">
        <v>0</v>
      </c>
      <c r="Q12" s="22">
        <v>0.15</v>
      </c>
      <c r="R12" s="58" t="s">
        <v>108</v>
      </c>
      <c r="S12" s="5"/>
      <c r="T12" s="5"/>
      <c r="U12" s="5"/>
      <c r="V12" s="5"/>
      <c r="W12" s="5"/>
      <c r="X12" s="5"/>
      <c r="Y12" s="5"/>
      <c r="Z12" s="5"/>
      <c r="AA12" s="5"/>
    </row>
    <row r="13" spans="1:27">
      <c r="A13" s="16">
        <v>8</v>
      </c>
      <c r="B13" s="17" t="s">
        <v>109</v>
      </c>
      <c r="C13" s="17" t="s">
        <v>33</v>
      </c>
      <c r="D13" s="18">
        <v>4</v>
      </c>
      <c r="E13" s="19">
        <f t="shared" si="0"/>
        <v>1</v>
      </c>
      <c r="F13" s="21">
        <v>0.25</v>
      </c>
      <c r="G13" s="21">
        <v>0.1</v>
      </c>
      <c r="H13" s="22">
        <v>0.65</v>
      </c>
      <c r="I13" s="56">
        <v>0.2</v>
      </c>
      <c r="J13" s="21">
        <v>0.07</v>
      </c>
      <c r="K13" s="22">
        <v>0.1</v>
      </c>
      <c r="L13" s="56">
        <v>0.2</v>
      </c>
      <c r="M13" s="21">
        <v>0.07</v>
      </c>
      <c r="N13" s="22">
        <v>0.1</v>
      </c>
      <c r="O13" s="56">
        <v>0.2</v>
      </c>
      <c r="P13" s="21">
        <v>0.07</v>
      </c>
      <c r="Q13" s="22">
        <v>0.1</v>
      </c>
      <c r="R13" s="58" t="s">
        <v>110</v>
      </c>
      <c r="S13" s="5"/>
      <c r="T13" s="5"/>
      <c r="U13" s="5"/>
      <c r="V13" s="5"/>
      <c r="W13" s="5"/>
      <c r="X13" s="5"/>
      <c r="Y13" s="5"/>
      <c r="Z13" s="5"/>
      <c r="AA13" s="5"/>
    </row>
    <row r="14" spans="1:27">
      <c r="A14" s="16">
        <v>9</v>
      </c>
      <c r="B14" s="17" t="s">
        <v>26</v>
      </c>
      <c r="C14" s="17" t="s">
        <v>24</v>
      </c>
      <c r="D14" s="18">
        <v>6</v>
      </c>
      <c r="E14" s="19">
        <f t="shared" si="0"/>
        <v>1.5</v>
      </c>
      <c r="F14" s="21">
        <v>0.2</v>
      </c>
      <c r="G14" s="21">
        <v>0</v>
      </c>
      <c r="H14" s="22">
        <v>0.5</v>
      </c>
      <c r="I14" s="56">
        <v>0</v>
      </c>
      <c r="J14" s="21">
        <v>0</v>
      </c>
      <c r="K14" s="22">
        <v>0.5</v>
      </c>
      <c r="L14" s="56">
        <v>0</v>
      </c>
      <c r="M14" s="21">
        <v>0</v>
      </c>
      <c r="N14" s="22">
        <v>0.5</v>
      </c>
      <c r="O14" s="56">
        <v>0</v>
      </c>
      <c r="P14" s="21">
        <v>0</v>
      </c>
      <c r="Q14" s="22">
        <v>0.5</v>
      </c>
      <c r="R14" s="58" t="s">
        <v>28</v>
      </c>
      <c r="S14" s="5"/>
      <c r="T14" s="5"/>
      <c r="U14" s="5"/>
      <c r="V14" s="5"/>
      <c r="W14" s="5"/>
      <c r="X14" s="5"/>
      <c r="Y14" s="5"/>
      <c r="Z14" s="5"/>
      <c r="AA14" s="5"/>
    </row>
    <row r="15" spans="1:27">
      <c r="A15" s="17" t="s">
        <v>35</v>
      </c>
      <c r="B15" s="7"/>
      <c r="C15" s="7"/>
      <c r="D15" s="18">
        <f>SUM(D6:D14)</f>
        <v>102</v>
      </c>
      <c r="E15" s="23">
        <f t="shared" si="0"/>
        <v>25.5</v>
      </c>
      <c r="F15" s="20">
        <f t="shared" ref="F15:R15" si="1">SUM(F6:F14)</f>
        <v>4.685</v>
      </c>
      <c r="G15" s="20">
        <f t="shared" si="1"/>
        <v>0.882</v>
      </c>
      <c r="H15" s="22">
        <f t="shared" si="1"/>
        <v>14.08</v>
      </c>
      <c r="I15" s="20">
        <f t="shared" si="1"/>
        <v>3.63</v>
      </c>
      <c r="J15" s="20">
        <f t="shared" si="1"/>
        <v>0.962</v>
      </c>
      <c r="K15" s="22">
        <f t="shared" si="1"/>
        <v>3.58</v>
      </c>
      <c r="L15" s="20">
        <f t="shared" si="1"/>
        <v>3.786</v>
      </c>
      <c r="M15" s="20">
        <f t="shared" si="1"/>
        <v>1.326</v>
      </c>
      <c r="N15" s="22">
        <f t="shared" si="1"/>
        <v>3.21</v>
      </c>
      <c r="O15" s="20">
        <f t="shared" si="1"/>
        <v>3.548</v>
      </c>
      <c r="P15" s="20">
        <f t="shared" si="1"/>
        <v>0.89</v>
      </c>
      <c r="Q15" s="22">
        <f t="shared" si="1"/>
        <v>3.78</v>
      </c>
      <c r="R15" s="60"/>
      <c r="S15" s="5"/>
      <c r="T15" s="5"/>
      <c r="U15" s="5"/>
      <c r="V15" s="5"/>
      <c r="W15" s="5"/>
      <c r="X15" s="5"/>
      <c r="Y15" s="5"/>
      <c r="Z15" s="5"/>
      <c r="AA15" s="5"/>
    </row>
    <row r="16" spans="1:27">
      <c r="A16" s="17">
        <v>10</v>
      </c>
      <c r="B16" s="24" t="s">
        <v>111</v>
      </c>
      <c r="C16" s="17" t="s">
        <v>37</v>
      </c>
      <c r="D16" s="18">
        <v>6</v>
      </c>
      <c r="E16" s="19">
        <f t="shared" si="0"/>
        <v>1.5</v>
      </c>
      <c r="F16" s="21">
        <v>0.7</v>
      </c>
      <c r="G16" s="21">
        <v>0.1</v>
      </c>
      <c r="H16" s="22">
        <v>0.7</v>
      </c>
      <c r="I16" s="56">
        <v>0.55</v>
      </c>
      <c r="J16" s="21">
        <v>0.06</v>
      </c>
      <c r="K16" s="22">
        <v>0</v>
      </c>
      <c r="L16" s="56">
        <v>0.55</v>
      </c>
      <c r="M16" s="21">
        <v>0.08</v>
      </c>
      <c r="N16" s="22">
        <v>0</v>
      </c>
      <c r="O16" s="56">
        <v>0.55</v>
      </c>
      <c r="P16" s="21">
        <v>0.08</v>
      </c>
      <c r="Q16" s="22">
        <v>0</v>
      </c>
      <c r="R16" s="58" t="s">
        <v>38</v>
      </c>
      <c r="S16" s="5"/>
      <c r="T16" s="5"/>
      <c r="U16" s="5"/>
      <c r="V16" s="5"/>
      <c r="W16" s="5"/>
      <c r="X16" s="5"/>
      <c r="Y16" s="5"/>
      <c r="Z16" s="5"/>
      <c r="AA16" s="5"/>
    </row>
    <row r="17" spans="1:27">
      <c r="A17" s="7"/>
      <c r="B17" s="25"/>
      <c r="C17" s="17" t="s">
        <v>41</v>
      </c>
      <c r="D17" s="18">
        <v>12</v>
      </c>
      <c r="E17" s="19">
        <f t="shared" si="0"/>
        <v>3</v>
      </c>
      <c r="F17" s="21">
        <v>0</v>
      </c>
      <c r="G17" s="21">
        <v>0.85</v>
      </c>
      <c r="H17" s="22">
        <v>2.15</v>
      </c>
      <c r="I17" s="56">
        <v>0</v>
      </c>
      <c r="J17" s="21">
        <v>0.65</v>
      </c>
      <c r="K17" s="22">
        <v>0.35</v>
      </c>
      <c r="L17" s="56">
        <v>0</v>
      </c>
      <c r="M17" s="21">
        <v>0.7</v>
      </c>
      <c r="N17" s="22">
        <v>0.3</v>
      </c>
      <c r="O17" s="56">
        <v>0</v>
      </c>
      <c r="P17" s="21">
        <v>0.7</v>
      </c>
      <c r="Q17" s="22">
        <v>0.3</v>
      </c>
      <c r="R17" s="58" t="s">
        <v>112</v>
      </c>
      <c r="S17" s="5"/>
      <c r="T17" s="5"/>
      <c r="U17" s="5"/>
      <c r="V17" s="5"/>
      <c r="W17" s="5"/>
      <c r="X17" s="5"/>
      <c r="Y17" s="5"/>
      <c r="Z17" s="5"/>
      <c r="AA17" s="5"/>
    </row>
    <row r="18" spans="1:27">
      <c r="A18" s="7"/>
      <c r="B18" s="25"/>
      <c r="C18" s="17" t="s">
        <v>39</v>
      </c>
      <c r="D18" s="18">
        <v>8</v>
      </c>
      <c r="E18" s="19">
        <f t="shared" si="0"/>
        <v>2</v>
      </c>
      <c r="F18" s="21">
        <v>0.57</v>
      </c>
      <c r="G18" s="21">
        <v>0.13</v>
      </c>
      <c r="H18" s="22">
        <v>1.3</v>
      </c>
      <c r="I18" s="56">
        <v>0.08</v>
      </c>
      <c r="J18" s="21">
        <v>0.8</v>
      </c>
      <c r="K18" s="22">
        <v>0</v>
      </c>
      <c r="L18" s="56">
        <v>0.08</v>
      </c>
      <c r="M18" s="21">
        <v>0.9</v>
      </c>
      <c r="N18" s="22">
        <v>0</v>
      </c>
      <c r="O18" s="56">
        <v>0.08</v>
      </c>
      <c r="P18" s="21">
        <v>1.1</v>
      </c>
      <c r="Q18" s="22">
        <v>0</v>
      </c>
      <c r="R18" s="58" t="s">
        <v>113</v>
      </c>
      <c r="S18" s="5"/>
      <c r="T18" s="5"/>
      <c r="U18" s="5"/>
      <c r="V18" s="5"/>
      <c r="W18" s="5"/>
      <c r="X18" s="5"/>
      <c r="Y18" s="5"/>
      <c r="Z18" s="5"/>
      <c r="AA18" s="5"/>
    </row>
    <row r="19" spans="1:27">
      <c r="A19" s="16">
        <v>11</v>
      </c>
      <c r="B19" s="26" t="s">
        <v>43</v>
      </c>
      <c r="C19" s="17" t="s">
        <v>44</v>
      </c>
      <c r="D19" s="18">
        <v>8.4</v>
      </c>
      <c r="E19" s="19">
        <f t="shared" si="0"/>
        <v>2.1</v>
      </c>
      <c r="F19" s="21">
        <v>0.4</v>
      </c>
      <c r="G19" s="21">
        <v>0.5</v>
      </c>
      <c r="H19" s="22">
        <v>0.1</v>
      </c>
      <c r="I19" s="56">
        <v>0.3</v>
      </c>
      <c r="J19" s="21">
        <v>0.5</v>
      </c>
      <c r="K19" s="22">
        <v>0.2</v>
      </c>
      <c r="L19" s="56">
        <v>0.2</v>
      </c>
      <c r="M19" s="21">
        <v>0.7</v>
      </c>
      <c r="N19" s="22">
        <v>0.1</v>
      </c>
      <c r="O19" s="56">
        <v>0.3</v>
      </c>
      <c r="P19" s="21">
        <v>0.6</v>
      </c>
      <c r="Q19" s="22">
        <v>0.1</v>
      </c>
      <c r="R19" s="58" t="s">
        <v>114</v>
      </c>
      <c r="S19" s="5"/>
      <c r="T19" s="5"/>
      <c r="U19" s="5"/>
      <c r="V19" s="5"/>
      <c r="W19" s="5"/>
      <c r="X19" s="5"/>
      <c r="Y19" s="5"/>
      <c r="Z19" s="5"/>
      <c r="AA19" s="5"/>
    </row>
    <row r="20" spans="1:27">
      <c r="A20" s="16">
        <v>12</v>
      </c>
      <c r="B20" s="26" t="s">
        <v>115</v>
      </c>
      <c r="C20" s="17" t="s">
        <v>83</v>
      </c>
      <c r="D20" s="18">
        <v>10</v>
      </c>
      <c r="E20" s="19">
        <f t="shared" si="0"/>
        <v>2.5</v>
      </c>
      <c r="F20" s="21">
        <v>0.25</v>
      </c>
      <c r="G20" s="21">
        <v>0.75</v>
      </c>
      <c r="H20" s="22">
        <v>0.6</v>
      </c>
      <c r="I20" s="56">
        <v>0.18</v>
      </c>
      <c r="J20" s="21">
        <v>0.54</v>
      </c>
      <c r="K20" s="22">
        <v>0.18</v>
      </c>
      <c r="L20" s="56">
        <v>0.2</v>
      </c>
      <c r="M20" s="21">
        <v>0.6</v>
      </c>
      <c r="N20" s="22">
        <v>0.1</v>
      </c>
      <c r="O20" s="56">
        <v>0.21</v>
      </c>
      <c r="P20" s="21">
        <v>0.61</v>
      </c>
      <c r="Q20" s="22">
        <v>0.08</v>
      </c>
      <c r="R20" s="58" t="s">
        <v>116</v>
      </c>
      <c r="S20" s="5"/>
      <c r="T20" s="5"/>
      <c r="U20" s="5"/>
      <c r="V20" s="5"/>
      <c r="W20" s="5"/>
      <c r="X20" s="5"/>
      <c r="Y20" s="5"/>
      <c r="Z20" s="5"/>
      <c r="AA20" s="5"/>
    </row>
    <row r="21" spans="1:27">
      <c r="A21" s="16">
        <v>13</v>
      </c>
      <c r="B21" s="26" t="s">
        <v>46</v>
      </c>
      <c r="C21" s="17" t="s">
        <v>47</v>
      </c>
      <c r="D21" s="18">
        <v>10</v>
      </c>
      <c r="E21" s="19">
        <f t="shared" si="0"/>
        <v>2.5</v>
      </c>
      <c r="F21" s="21">
        <v>0.49</v>
      </c>
      <c r="G21" s="21">
        <v>0.7</v>
      </c>
      <c r="H21" s="22">
        <v>2</v>
      </c>
      <c r="I21" s="56">
        <v>0.3</v>
      </c>
      <c r="J21" s="21">
        <v>0.5</v>
      </c>
      <c r="K21" s="22">
        <v>0.2</v>
      </c>
      <c r="L21" s="56">
        <v>0.35</v>
      </c>
      <c r="M21" s="21">
        <v>0.45</v>
      </c>
      <c r="N21" s="22">
        <v>0.2</v>
      </c>
      <c r="O21" s="56">
        <v>0.35</v>
      </c>
      <c r="P21" s="21">
        <v>0.45</v>
      </c>
      <c r="Q21" s="22"/>
      <c r="R21" s="58" t="s">
        <v>117</v>
      </c>
      <c r="S21" s="5"/>
      <c r="T21" s="5"/>
      <c r="U21" s="5"/>
      <c r="V21" s="5"/>
      <c r="W21" s="5"/>
      <c r="X21" s="5"/>
      <c r="Y21" s="5"/>
      <c r="Z21" s="5"/>
      <c r="AA21" s="5"/>
    </row>
    <row r="22" spans="1:27">
      <c r="A22" s="16">
        <v>14</v>
      </c>
      <c r="B22" s="26" t="s">
        <v>61</v>
      </c>
      <c r="C22" s="17" t="s">
        <v>118</v>
      </c>
      <c r="D22" s="18">
        <v>15</v>
      </c>
      <c r="E22" s="19">
        <f t="shared" si="0"/>
        <v>3.75</v>
      </c>
      <c r="F22" s="21">
        <v>0.1</v>
      </c>
      <c r="G22" s="21">
        <v>1.3</v>
      </c>
      <c r="H22" s="22">
        <v>0.4</v>
      </c>
      <c r="I22" s="56">
        <v>0.1</v>
      </c>
      <c r="J22" s="21">
        <v>0.9</v>
      </c>
      <c r="K22" s="22">
        <v>0.4</v>
      </c>
      <c r="L22" s="56">
        <v>0.1</v>
      </c>
      <c r="M22" s="21">
        <v>0.9</v>
      </c>
      <c r="N22" s="22">
        <v>0.4</v>
      </c>
      <c r="O22" s="56">
        <v>0.1</v>
      </c>
      <c r="P22" s="21">
        <v>0.9</v>
      </c>
      <c r="Q22" s="22">
        <v>0.4</v>
      </c>
      <c r="R22" s="58" t="s">
        <v>63</v>
      </c>
      <c r="S22" s="5"/>
      <c r="T22" s="5"/>
      <c r="U22" s="5"/>
      <c r="V22" s="5"/>
      <c r="W22" s="5"/>
      <c r="X22" s="5"/>
      <c r="Y22" s="5"/>
      <c r="Z22" s="5"/>
      <c r="AA22" s="5"/>
    </row>
    <row r="23" ht="28" customHeight="1" spans="1:27">
      <c r="A23" s="16">
        <v>15</v>
      </c>
      <c r="B23" s="24" t="s">
        <v>119</v>
      </c>
      <c r="C23" s="17" t="s">
        <v>50</v>
      </c>
      <c r="D23" s="18">
        <v>10</v>
      </c>
      <c r="E23" s="19">
        <f t="shared" si="0"/>
        <v>2.5</v>
      </c>
      <c r="F23" s="21">
        <v>0.2</v>
      </c>
      <c r="G23" s="21">
        <v>0.6</v>
      </c>
      <c r="H23" s="22">
        <v>0.8</v>
      </c>
      <c r="I23" s="56">
        <v>0.1</v>
      </c>
      <c r="J23" s="21">
        <v>0.3</v>
      </c>
      <c r="K23" s="22">
        <v>0.5</v>
      </c>
      <c r="L23" s="56">
        <v>0.1</v>
      </c>
      <c r="M23" s="21">
        <v>0.3</v>
      </c>
      <c r="N23" s="22">
        <v>0.5</v>
      </c>
      <c r="O23" s="56">
        <v>0.1</v>
      </c>
      <c r="P23" s="21">
        <v>0.3</v>
      </c>
      <c r="Q23" s="22">
        <v>0.5</v>
      </c>
      <c r="R23" s="58" t="s">
        <v>51</v>
      </c>
      <c r="S23" s="5"/>
      <c r="T23" s="5"/>
      <c r="U23" s="5"/>
      <c r="V23" s="5"/>
      <c r="W23" s="5"/>
      <c r="X23" s="5"/>
      <c r="Y23" s="5"/>
      <c r="Z23" s="5"/>
      <c r="AA23" s="5"/>
    </row>
    <row r="24" spans="1:27">
      <c r="A24" s="16">
        <v>16</v>
      </c>
      <c r="B24" s="26" t="s">
        <v>52</v>
      </c>
      <c r="C24" s="17" t="s">
        <v>53</v>
      </c>
      <c r="D24" s="18">
        <v>18</v>
      </c>
      <c r="E24" s="19">
        <f t="shared" si="0"/>
        <v>4.5</v>
      </c>
      <c r="F24" s="21">
        <v>1.2</v>
      </c>
      <c r="G24" s="21">
        <v>0.3</v>
      </c>
      <c r="H24" s="22">
        <v>1.5</v>
      </c>
      <c r="I24" s="56">
        <v>0.3</v>
      </c>
      <c r="J24" s="21">
        <v>0.1</v>
      </c>
      <c r="K24" s="22">
        <v>1</v>
      </c>
      <c r="L24" s="56">
        <v>0.2</v>
      </c>
      <c r="M24" s="21">
        <v>0.1</v>
      </c>
      <c r="N24" s="22">
        <v>1.1</v>
      </c>
      <c r="O24" s="56">
        <v>0.2</v>
      </c>
      <c r="P24" s="21">
        <v>0.1</v>
      </c>
      <c r="Q24" s="22">
        <v>1.2</v>
      </c>
      <c r="R24" s="58" t="s">
        <v>120</v>
      </c>
      <c r="S24" s="5"/>
      <c r="T24" s="5"/>
      <c r="U24" s="5"/>
      <c r="V24" s="5"/>
      <c r="W24" s="5"/>
      <c r="X24" s="5"/>
      <c r="Y24" s="5"/>
      <c r="Z24" s="5"/>
      <c r="AA24" s="5"/>
    </row>
    <row r="25" spans="1:27">
      <c r="A25" s="16">
        <v>17</v>
      </c>
      <c r="B25" s="26" t="s">
        <v>55</v>
      </c>
      <c r="C25" s="17" t="s">
        <v>56</v>
      </c>
      <c r="D25" s="18">
        <v>30</v>
      </c>
      <c r="E25" s="19">
        <f t="shared" si="0"/>
        <v>7.5</v>
      </c>
      <c r="F25" s="21">
        <v>0.3</v>
      </c>
      <c r="G25" s="21">
        <v>1</v>
      </c>
      <c r="H25" s="22">
        <v>2</v>
      </c>
      <c r="I25" s="56">
        <v>0.4</v>
      </c>
      <c r="J25" s="21">
        <v>1.1</v>
      </c>
      <c r="K25" s="22">
        <v>0.3</v>
      </c>
      <c r="L25" s="56">
        <v>0.5</v>
      </c>
      <c r="M25" s="21">
        <v>1.2</v>
      </c>
      <c r="N25" s="22">
        <v>0.3</v>
      </c>
      <c r="O25" s="56">
        <v>0.5</v>
      </c>
      <c r="P25" s="21">
        <v>1.4</v>
      </c>
      <c r="Q25" s="22">
        <v>0.3</v>
      </c>
      <c r="R25" s="58" t="s">
        <v>121</v>
      </c>
      <c r="S25" s="5"/>
      <c r="T25" s="5"/>
      <c r="U25" s="5"/>
      <c r="V25" s="5"/>
      <c r="W25" s="5"/>
      <c r="X25" s="5"/>
      <c r="Y25" s="5"/>
      <c r="Z25" s="5"/>
      <c r="AA25" s="5"/>
    </row>
    <row r="26" spans="1:27">
      <c r="A26" s="16">
        <v>18</v>
      </c>
      <c r="B26" s="26" t="s">
        <v>58</v>
      </c>
      <c r="C26" s="17" t="s">
        <v>59</v>
      </c>
      <c r="D26" s="18">
        <v>15</v>
      </c>
      <c r="E26" s="19">
        <f t="shared" si="0"/>
        <v>3.75</v>
      </c>
      <c r="F26" s="21">
        <v>0.3</v>
      </c>
      <c r="G26" s="21">
        <v>0.3</v>
      </c>
      <c r="H26" s="22">
        <v>2.5</v>
      </c>
      <c r="I26" s="56">
        <v>0.2</v>
      </c>
      <c r="J26" s="21">
        <v>0.4</v>
      </c>
      <c r="K26" s="22">
        <v>0.6</v>
      </c>
      <c r="L26" s="56">
        <v>0.2</v>
      </c>
      <c r="M26" s="21">
        <v>0.5</v>
      </c>
      <c r="N26" s="22">
        <v>0.5</v>
      </c>
      <c r="O26" s="56">
        <v>0.2</v>
      </c>
      <c r="P26" s="21">
        <v>0.5</v>
      </c>
      <c r="Q26" s="22">
        <v>0.5</v>
      </c>
      <c r="R26" s="58" t="s">
        <v>122</v>
      </c>
      <c r="S26" s="5"/>
      <c r="T26" s="5"/>
      <c r="U26" s="5"/>
      <c r="V26" s="5"/>
      <c r="W26" s="5"/>
      <c r="X26" s="5"/>
      <c r="Y26" s="5"/>
      <c r="Z26" s="5"/>
      <c r="AA26" s="5"/>
    </row>
    <row r="27" s="1" customFormat="1" spans="1:27">
      <c r="A27" s="16">
        <v>19</v>
      </c>
      <c r="B27" s="27" t="s">
        <v>123</v>
      </c>
      <c r="C27" s="27" t="s">
        <v>124</v>
      </c>
      <c r="D27" s="18">
        <v>3</v>
      </c>
      <c r="E27" s="19">
        <f t="shared" si="0"/>
        <v>0.75</v>
      </c>
      <c r="F27" s="21">
        <v>0.06</v>
      </c>
      <c r="G27" s="21">
        <v>0</v>
      </c>
      <c r="H27" s="22">
        <v>0.19</v>
      </c>
      <c r="I27" s="56">
        <v>0.08</v>
      </c>
      <c r="J27" s="21">
        <v>0</v>
      </c>
      <c r="K27" s="22">
        <v>0.17</v>
      </c>
      <c r="L27" s="56">
        <v>0.1</v>
      </c>
      <c r="M27" s="21">
        <v>0</v>
      </c>
      <c r="N27" s="22">
        <v>0.15</v>
      </c>
      <c r="O27" s="56">
        <v>0.05</v>
      </c>
      <c r="P27" s="21">
        <v>0</v>
      </c>
      <c r="Q27" s="22">
        <v>0.2</v>
      </c>
      <c r="R27" s="60" t="s">
        <v>125</v>
      </c>
      <c r="S27" s="59"/>
      <c r="T27" s="59"/>
      <c r="U27" s="59"/>
      <c r="V27" s="59"/>
      <c r="W27" s="59"/>
      <c r="X27" s="59"/>
      <c r="Y27" s="59"/>
      <c r="Z27" s="59"/>
      <c r="AA27" s="59"/>
    </row>
    <row r="28" spans="1:27">
      <c r="A28" s="16">
        <v>20</v>
      </c>
      <c r="B28" s="26" t="s">
        <v>126</v>
      </c>
      <c r="C28" s="17" t="s">
        <v>65</v>
      </c>
      <c r="D28" s="18">
        <v>12</v>
      </c>
      <c r="E28" s="19">
        <f t="shared" si="0"/>
        <v>3</v>
      </c>
      <c r="F28" s="21">
        <v>0.0091</v>
      </c>
      <c r="G28" s="21">
        <v>0.24</v>
      </c>
      <c r="H28" s="22">
        <v>0.3</v>
      </c>
      <c r="I28" s="56">
        <v>0</v>
      </c>
      <c r="J28" s="21">
        <v>0</v>
      </c>
      <c r="K28" s="22">
        <v>0.5</v>
      </c>
      <c r="L28" s="56">
        <v>0</v>
      </c>
      <c r="M28" s="21">
        <v>0</v>
      </c>
      <c r="N28" s="22">
        <v>0.5</v>
      </c>
      <c r="O28" s="56">
        <v>0</v>
      </c>
      <c r="P28" s="21">
        <v>0</v>
      </c>
      <c r="Q28" s="22">
        <v>0.5</v>
      </c>
      <c r="R28" s="58" t="s">
        <v>127</v>
      </c>
      <c r="S28" s="5"/>
      <c r="T28" s="5"/>
      <c r="U28" s="5"/>
      <c r="V28" s="5"/>
      <c r="W28" s="5"/>
      <c r="X28" s="5"/>
      <c r="Y28" s="5"/>
      <c r="Z28" s="5"/>
      <c r="AA28" s="5"/>
    </row>
    <row r="29" s="1" customFormat="1" spans="1:27">
      <c r="A29" s="16">
        <v>21</v>
      </c>
      <c r="B29" s="26" t="s">
        <v>128</v>
      </c>
      <c r="C29" s="17" t="s">
        <v>118</v>
      </c>
      <c r="D29" s="18">
        <v>10</v>
      </c>
      <c r="E29" s="19">
        <f t="shared" si="0"/>
        <v>2.5</v>
      </c>
      <c r="F29" s="20">
        <v>0.1</v>
      </c>
      <c r="G29" s="20">
        <v>1</v>
      </c>
      <c r="H29" s="19">
        <v>0.2</v>
      </c>
      <c r="I29" s="55">
        <v>0</v>
      </c>
      <c r="J29" s="20">
        <v>0.3</v>
      </c>
      <c r="K29" s="19">
        <v>0</v>
      </c>
      <c r="L29" s="55">
        <v>0</v>
      </c>
      <c r="M29" s="20">
        <v>0.1</v>
      </c>
      <c r="N29" s="19">
        <v>0</v>
      </c>
      <c r="O29" s="55">
        <v>0</v>
      </c>
      <c r="P29" s="20">
        <v>0.1</v>
      </c>
      <c r="Q29" s="19">
        <v>0</v>
      </c>
      <c r="R29" s="58" t="s">
        <v>129</v>
      </c>
      <c r="S29" s="59"/>
      <c r="T29" s="59"/>
      <c r="U29" s="59"/>
      <c r="V29" s="59"/>
      <c r="W29" s="59"/>
      <c r="X29" s="59"/>
      <c r="Y29" s="59"/>
      <c r="Z29" s="59"/>
      <c r="AA29" s="59"/>
    </row>
    <row r="30" spans="1:27">
      <c r="A30" s="16">
        <v>22</v>
      </c>
      <c r="B30" s="26" t="s">
        <v>130</v>
      </c>
      <c r="C30" s="17" t="s">
        <v>131</v>
      </c>
      <c r="D30" s="18">
        <v>7</v>
      </c>
      <c r="E30" s="19">
        <f t="shared" si="0"/>
        <v>1.75</v>
      </c>
      <c r="F30" s="21">
        <v>0.0027</v>
      </c>
      <c r="G30" s="21">
        <v>0.6</v>
      </c>
      <c r="H30" s="22">
        <v>0.1</v>
      </c>
      <c r="I30" s="56">
        <v>0</v>
      </c>
      <c r="J30" s="21">
        <v>0.7</v>
      </c>
      <c r="K30" s="22">
        <v>0</v>
      </c>
      <c r="L30" s="56">
        <v>0</v>
      </c>
      <c r="M30" s="21">
        <v>0.7</v>
      </c>
      <c r="N30" s="22">
        <v>0</v>
      </c>
      <c r="O30" s="56">
        <v>0</v>
      </c>
      <c r="P30" s="21">
        <v>0.7</v>
      </c>
      <c r="Q30" s="22">
        <v>0</v>
      </c>
      <c r="R30" s="58" t="s">
        <v>68</v>
      </c>
      <c r="S30" s="5"/>
      <c r="T30" s="5"/>
      <c r="U30" s="5"/>
      <c r="V30" s="5"/>
      <c r="W30" s="5"/>
      <c r="X30" s="5"/>
      <c r="Y30" s="5"/>
      <c r="Z30" s="5"/>
      <c r="AA30" s="5"/>
    </row>
    <row r="31" spans="1:27">
      <c r="A31" s="16">
        <v>23</v>
      </c>
      <c r="B31" s="26" t="s">
        <v>69</v>
      </c>
      <c r="C31" s="17" t="s">
        <v>65</v>
      </c>
      <c r="D31" s="18">
        <v>10</v>
      </c>
      <c r="E31" s="19">
        <f t="shared" si="0"/>
        <v>2.5</v>
      </c>
      <c r="F31" s="21">
        <v>0</v>
      </c>
      <c r="G31" s="21">
        <v>0.3</v>
      </c>
      <c r="H31" s="22">
        <v>0.1</v>
      </c>
      <c r="I31" s="56">
        <v>0</v>
      </c>
      <c r="J31" s="21">
        <v>0.4</v>
      </c>
      <c r="K31" s="22">
        <v>0</v>
      </c>
      <c r="L31" s="56">
        <v>0</v>
      </c>
      <c r="M31" s="21">
        <v>0.4</v>
      </c>
      <c r="N31" s="22">
        <v>0</v>
      </c>
      <c r="O31" s="56">
        <v>0</v>
      </c>
      <c r="P31" s="21">
        <v>0.4</v>
      </c>
      <c r="Q31" s="22">
        <v>0</v>
      </c>
      <c r="R31" s="58" t="s">
        <v>132</v>
      </c>
      <c r="S31" s="5"/>
      <c r="T31" s="5"/>
      <c r="U31" s="5"/>
      <c r="V31" s="5"/>
      <c r="W31" s="5"/>
      <c r="X31" s="5"/>
      <c r="Y31" s="5"/>
      <c r="Z31" s="5"/>
      <c r="AA31" s="5"/>
    </row>
    <row r="32" s="1" customFormat="1" spans="1:27">
      <c r="A32" s="16">
        <v>24</v>
      </c>
      <c r="B32" s="26" t="s">
        <v>71</v>
      </c>
      <c r="C32" s="17" t="s">
        <v>72</v>
      </c>
      <c r="D32" s="18">
        <v>5</v>
      </c>
      <c r="E32" s="19">
        <f t="shared" si="0"/>
        <v>1.25</v>
      </c>
      <c r="F32" s="20">
        <v>0</v>
      </c>
      <c r="G32" s="20">
        <v>0.75</v>
      </c>
      <c r="H32" s="19">
        <v>1.5</v>
      </c>
      <c r="I32" s="55">
        <v>0</v>
      </c>
      <c r="J32" s="20">
        <v>0.5</v>
      </c>
      <c r="K32" s="19">
        <v>0.15</v>
      </c>
      <c r="L32" s="55">
        <v>0</v>
      </c>
      <c r="M32" s="20">
        <v>0.5</v>
      </c>
      <c r="N32" s="19">
        <v>0.15</v>
      </c>
      <c r="O32" s="55">
        <v>0</v>
      </c>
      <c r="P32" s="20">
        <v>0.5</v>
      </c>
      <c r="Q32" s="19">
        <v>0.15</v>
      </c>
      <c r="R32" s="58" t="s">
        <v>133</v>
      </c>
      <c r="S32" s="59"/>
      <c r="T32" s="59"/>
      <c r="U32" s="59"/>
      <c r="V32" s="59"/>
      <c r="W32" s="59"/>
      <c r="X32" s="59"/>
      <c r="Y32" s="59"/>
      <c r="Z32" s="59"/>
      <c r="AA32" s="59"/>
    </row>
    <row r="33" s="1" customFormat="1" spans="1:27">
      <c r="A33" s="16">
        <v>25</v>
      </c>
      <c r="B33" s="26" t="s">
        <v>82</v>
      </c>
      <c r="C33" s="17" t="s">
        <v>83</v>
      </c>
      <c r="D33" s="18">
        <v>3</v>
      </c>
      <c r="E33" s="19">
        <f t="shared" si="0"/>
        <v>0.75</v>
      </c>
      <c r="F33" s="21">
        <v>0</v>
      </c>
      <c r="G33" s="21">
        <v>0.27</v>
      </c>
      <c r="H33" s="22">
        <v>0.48</v>
      </c>
      <c r="I33" s="56">
        <v>0</v>
      </c>
      <c r="J33" s="21">
        <v>0.225</v>
      </c>
      <c r="K33" s="22">
        <v>0.28</v>
      </c>
      <c r="L33" s="56">
        <v>0</v>
      </c>
      <c r="M33" s="21">
        <v>0.225</v>
      </c>
      <c r="N33" s="22">
        <v>0.28</v>
      </c>
      <c r="O33" s="56">
        <v>0</v>
      </c>
      <c r="P33" s="21">
        <v>0.225</v>
      </c>
      <c r="Q33" s="22">
        <v>0.28</v>
      </c>
      <c r="R33" s="58" t="s">
        <v>84</v>
      </c>
      <c r="S33" s="59"/>
      <c r="T33" s="59"/>
      <c r="U33" s="59"/>
      <c r="V33" s="59"/>
      <c r="W33" s="59"/>
      <c r="X33" s="59"/>
      <c r="Y33" s="59"/>
      <c r="Z33" s="59"/>
      <c r="AA33" s="59"/>
    </row>
    <row r="34" spans="1:27">
      <c r="A34" s="16">
        <v>26</v>
      </c>
      <c r="B34" s="26" t="s">
        <v>134</v>
      </c>
      <c r="C34" s="17" t="s">
        <v>75</v>
      </c>
      <c r="D34" s="18">
        <v>10</v>
      </c>
      <c r="E34" s="19">
        <f t="shared" si="0"/>
        <v>2.5</v>
      </c>
      <c r="F34" s="21">
        <v>0</v>
      </c>
      <c r="G34" s="21">
        <v>0.75</v>
      </c>
      <c r="H34" s="22">
        <v>0.55</v>
      </c>
      <c r="I34" s="56">
        <v>0</v>
      </c>
      <c r="J34" s="21">
        <v>0.55</v>
      </c>
      <c r="K34" s="22">
        <v>0.1</v>
      </c>
      <c r="L34" s="56">
        <v>0</v>
      </c>
      <c r="M34" s="21">
        <v>0.6</v>
      </c>
      <c r="N34" s="22">
        <v>0.05</v>
      </c>
      <c r="O34" s="56">
        <v>0</v>
      </c>
      <c r="P34" s="21">
        <v>0.6</v>
      </c>
      <c r="Q34" s="22">
        <v>0.05</v>
      </c>
      <c r="R34" s="58" t="s">
        <v>135</v>
      </c>
      <c r="S34" s="5"/>
      <c r="T34" s="5"/>
      <c r="U34" s="5"/>
      <c r="V34" s="5"/>
      <c r="W34" s="5"/>
      <c r="X34" s="5"/>
      <c r="Y34" s="5"/>
      <c r="Z34" s="5"/>
      <c r="AA34" s="5"/>
    </row>
    <row r="35" s="1" customFormat="1" spans="1:27">
      <c r="A35" s="16">
        <v>27</v>
      </c>
      <c r="B35" s="26" t="s">
        <v>136</v>
      </c>
      <c r="C35" s="17" t="s">
        <v>47</v>
      </c>
      <c r="D35" s="18">
        <v>6</v>
      </c>
      <c r="E35" s="19">
        <f t="shared" si="0"/>
        <v>1.5</v>
      </c>
      <c r="F35" s="21">
        <v>0</v>
      </c>
      <c r="G35" s="21">
        <v>0.6</v>
      </c>
      <c r="H35" s="22">
        <v>0.4</v>
      </c>
      <c r="I35" s="56">
        <v>0</v>
      </c>
      <c r="J35" s="21">
        <v>0.4</v>
      </c>
      <c r="K35" s="22">
        <v>0</v>
      </c>
      <c r="L35" s="56">
        <v>0</v>
      </c>
      <c r="M35" s="21">
        <v>0.4</v>
      </c>
      <c r="N35" s="22">
        <v>0</v>
      </c>
      <c r="O35" s="56">
        <v>0</v>
      </c>
      <c r="P35" s="21">
        <v>0.4</v>
      </c>
      <c r="Q35" s="22">
        <v>0</v>
      </c>
      <c r="R35" s="58" t="s">
        <v>137</v>
      </c>
      <c r="S35" s="59"/>
      <c r="T35" s="59"/>
      <c r="U35" s="59"/>
      <c r="V35" s="59"/>
      <c r="W35" s="59"/>
      <c r="X35" s="59"/>
      <c r="Y35" s="59"/>
      <c r="Z35" s="59"/>
      <c r="AA35" s="59"/>
    </row>
    <row r="36" spans="1:27">
      <c r="A36" s="16">
        <v>28</v>
      </c>
      <c r="B36" s="26" t="s">
        <v>138</v>
      </c>
      <c r="C36" s="17" t="s">
        <v>80</v>
      </c>
      <c r="D36" s="28">
        <v>30</v>
      </c>
      <c r="E36" s="19">
        <f t="shared" si="0"/>
        <v>7.5</v>
      </c>
      <c r="F36" s="21">
        <v>0</v>
      </c>
      <c r="G36" s="21">
        <v>3</v>
      </c>
      <c r="H36" s="22">
        <v>1</v>
      </c>
      <c r="I36" s="56">
        <v>0</v>
      </c>
      <c r="J36" s="21">
        <v>2.8</v>
      </c>
      <c r="K36" s="22">
        <v>0.2</v>
      </c>
      <c r="L36" s="56">
        <v>0</v>
      </c>
      <c r="M36" s="21">
        <v>2.8</v>
      </c>
      <c r="N36" s="22">
        <v>0.2</v>
      </c>
      <c r="O36" s="56">
        <v>0</v>
      </c>
      <c r="P36" s="21">
        <v>2.8</v>
      </c>
      <c r="Q36" s="22">
        <v>0.2</v>
      </c>
      <c r="R36" s="58" t="s">
        <v>139</v>
      </c>
      <c r="S36" s="5"/>
      <c r="T36" s="5"/>
      <c r="U36" s="5"/>
      <c r="V36" s="5"/>
      <c r="W36" s="5"/>
      <c r="X36" s="5"/>
      <c r="Y36" s="5"/>
      <c r="Z36" s="5"/>
      <c r="AA36" s="5"/>
    </row>
    <row r="37" spans="1:27">
      <c r="A37" s="16">
        <v>29</v>
      </c>
      <c r="B37" s="26" t="s">
        <v>85</v>
      </c>
      <c r="C37" s="27" t="s">
        <v>86</v>
      </c>
      <c r="D37" s="28">
        <v>10</v>
      </c>
      <c r="E37" s="19">
        <f t="shared" si="0"/>
        <v>2.5</v>
      </c>
      <c r="F37" s="21">
        <v>0</v>
      </c>
      <c r="G37" s="21">
        <v>0.3</v>
      </c>
      <c r="H37" s="22">
        <v>1.5</v>
      </c>
      <c r="I37" s="56">
        <v>0</v>
      </c>
      <c r="J37" s="21">
        <v>0.1</v>
      </c>
      <c r="K37" s="22">
        <v>0.8</v>
      </c>
      <c r="L37" s="56">
        <v>0</v>
      </c>
      <c r="M37" s="21">
        <v>0.2</v>
      </c>
      <c r="N37" s="22">
        <v>0.7</v>
      </c>
      <c r="O37" s="56">
        <v>0</v>
      </c>
      <c r="P37" s="21">
        <v>0.2</v>
      </c>
      <c r="Q37" s="22">
        <v>0.7</v>
      </c>
      <c r="R37" s="61" t="s">
        <v>140</v>
      </c>
      <c r="S37" s="5"/>
      <c r="T37" s="5"/>
      <c r="U37" s="5"/>
      <c r="V37" s="5"/>
      <c r="W37" s="5"/>
      <c r="X37" s="5"/>
      <c r="Y37" s="5"/>
      <c r="Z37" s="5"/>
      <c r="AA37" s="5"/>
    </row>
    <row r="38" spans="1:27">
      <c r="A38" s="16" t="s">
        <v>141</v>
      </c>
      <c r="B38" s="7"/>
      <c r="C38" s="7"/>
      <c r="D38" s="29">
        <f>SUM(D16:D37)</f>
        <v>248.4</v>
      </c>
      <c r="E38" s="19">
        <f>D38/4</f>
        <v>62.1</v>
      </c>
      <c r="F38" s="30">
        <f>SUM(F16:F37)</f>
        <v>4.6818</v>
      </c>
      <c r="G38" s="30">
        <f>SUM(G16:G37)</f>
        <v>14.34</v>
      </c>
      <c r="H38" s="30">
        <f t="shared" ref="F38:Q38" si="2">SUM(H16:H37)</f>
        <v>20.37</v>
      </c>
      <c r="I38" s="30">
        <f t="shared" si="2"/>
        <v>2.59</v>
      </c>
      <c r="J38" s="30">
        <f t="shared" si="2"/>
        <v>11.825</v>
      </c>
      <c r="K38" s="30">
        <f t="shared" si="2"/>
        <v>5.93</v>
      </c>
      <c r="L38" s="30">
        <f t="shared" si="2"/>
        <v>2.58</v>
      </c>
      <c r="M38" s="30">
        <f t="shared" si="2"/>
        <v>12.355</v>
      </c>
      <c r="N38" s="30">
        <f t="shared" si="2"/>
        <v>5.53</v>
      </c>
      <c r="O38" s="30">
        <f t="shared" si="2"/>
        <v>2.64</v>
      </c>
      <c r="P38" s="30">
        <f t="shared" si="2"/>
        <v>12.665</v>
      </c>
      <c r="Q38" s="30">
        <f t="shared" si="2"/>
        <v>5.46</v>
      </c>
      <c r="R38" s="62"/>
      <c r="S38" s="5"/>
      <c r="T38" s="5"/>
      <c r="U38" s="5"/>
      <c r="V38" s="5"/>
      <c r="W38" s="5"/>
      <c r="X38" s="5"/>
      <c r="Y38" s="5"/>
      <c r="Z38" s="5"/>
      <c r="AA38" s="5"/>
    </row>
    <row r="39" spans="1:27">
      <c r="A39" s="5"/>
      <c r="B39" s="5"/>
      <c r="C39" s="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="2" customFormat="1" ht="23" customHeight="1" spans="1:27">
      <c r="A40" s="32"/>
      <c r="B40" s="32" t="s">
        <v>89</v>
      </c>
      <c r="C40" s="32"/>
      <c r="D40" s="33">
        <f t="shared" ref="D40:Q40" si="3">D38+D15</f>
        <v>350.4</v>
      </c>
      <c r="E40" s="34">
        <f t="shared" si="3"/>
        <v>87.6</v>
      </c>
      <c r="F40" s="34">
        <f t="shared" si="3"/>
        <v>9.3668</v>
      </c>
      <c r="G40" s="34">
        <f t="shared" si="3"/>
        <v>15.222</v>
      </c>
      <c r="H40" s="34">
        <f t="shared" si="3"/>
        <v>34.45</v>
      </c>
      <c r="I40" s="34">
        <f t="shared" si="3"/>
        <v>6.22</v>
      </c>
      <c r="J40" s="34">
        <f t="shared" si="3"/>
        <v>12.787</v>
      </c>
      <c r="K40" s="34">
        <f t="shared" si="3"/>
        <v>9.51</v>
      </c>
      <c r="L40" s="34">
        <f t="shared" si="3"/>
        <v>6.366</v>
      </c>
      <c r="M40" s="34">
        <f t="shared" si="3"/>
        <v>13.681</v>
      </c>
      <c r="N40" s="34">
        <f t="shared" si="3"/>
        <v>8.74</v>
      </c>
      <c r="O40" s="34">
        <f t="shared" si="3"/>
        <v>6.188</v>
      </c>
      <c r="P40" s="34">
        <f t="shared" si="3"/>
        <v>13.555</v>
      </c>
      <c r="Q40" s="34">
        <f t="shared" si="3"/>
        <v>9.24</v>
      </c>
      <c r="R40" s="41"/>
      <c r="S40" s="41"/>
      <c r="T40" s="41"/>
      <c r="U40" s="41"/>
      <c r="V40" s="41"/>
      <c r="W40" s="41"/>
      <c r="X40" s="41"/>
      <c r="Y40" s="41"/>
      <c r="Z40" s="41"/>
      <c r="AA40" s="41"/>
    </row>
    <row r="41" s="2" customFormat="1" spans="1:27">
      <c r="A41" s="35"/>
      <c r="B41" s="36" t="s">
        <v>142</v>
      </c>
      <c r="C41" s="36">
        <f>SUM(I41:K41)</f>
        <v>86.287</v>
      </c>
      <c r="D41" s="37"/>
      <c r="E41" s="37">
        <f>59.2/C41</f>
        <v>0.686082492148296</v>
      </c>
      <c r="F41" s="37"/>
      <c r="G41" s="37"/>
      <c r="H41" s="37"/>
      <c r="I41" s="37">
        <f>I40+L40+O40</f>
        <v>18.774</v>
      </c>
      <c r="J41" s="37">
        <f>J40+M40+P40</f>
        <v>40.023</v>
      </c>
      <c r="K41" s="38">
        <f>K40+N40+Q40</f>
        <v>27.49</v>
      </c>
      <c r="L41" s="38"/>
      <c r="M41" s="38"/>
      <c r="N41" s="38"/>
      <c r="O41" s="38"/>
      <c r="P41" s="38"/>
      <c r="Q41" s="38"/>
      <c r="R41" s="41"/>
      <c r="S41" s="41"/>
      <c r="T41" s="41"/>
      <c r="U41" s="41"/>
      <c r="V41" s="41"/>
      <c r="W41" s="41"/>
      <c r="X41" s="41"/>
      <c r="Y41" s="41"/>
      <c r="Z41" s="41"/>
      <c r="AA41" s="41"/>
    </row>
    <row r="42" s="2" customFormat="1" spans="1:27">
      <c r="A42" s="35"/>
      <c r="B42" s="35" t="s">
        <v>143</v>
      </c>
      <c r="C42" s="35"/>
      <c r="D42" s="38">
        <f>I42/(I42+I43)</f>
        <v>0.583999147757537</v>
      </c>
      <c r="E42" s="38"/>
      <c r="F42" s="38">
        <f>14.14/25.5</f>
        <v>0.554509803921569</v>
      </c>
      <c r="G42" s="38"/>
      <c r="H42" s="38"/>
      <c r="I42" s="38">
        <f>I15+L15+O15</f>
        <v>10.964</v>
      </c>
      <c r="J42" s="38">
        <f>J15+M15+P15</f>
        <v>3.178</v>
      </c>
      <c r="K42" s="38">
        <f>K15+N15+Q15</f>
        <v>10.57</v>
      </c>
      <c r="L42" s="38"/>
      <c r="M42" s="38"/>
      <c r="N42" s="38"/>
      <c r="O42" s="38"/>
      <c r="P42" s="38"/>
      <c r="Q42" s="38"/>
      <c r="R42" s="41"/>
      <c r="S42" s="41"/>
      <c r="T42" s="41"/>
      <c r="U42" s="41"/>
      <c r="V42" s="41"/>
      <c r="W42" s="41"/>
      <c r="X42" s="41"/>
      <c r="Y42" s="41"/>
      <c r="Z42" s="41"/>
      <c r="AA42" s="41"/>
    </row>
    <row r="43" s="2" customFormat="1" spans="1:27">
      <c r="A43" s="35"/>
      <c r="B43" s="35" t="s">
        <v>144</v>
      </c>
      <c r="C43" s="35"/>
      <c r="D43" s="38"/>
      <c r="E43" s="38"/>
      <c r="F43" s="38"/>
      <c r="G43" s="38"/>
      <c r="H43" s="38"/>
      <c r="I43" s="38">
        <f>I38+L38+O38</f>
        <v>7.81</v>
      </c>
      <c r="J43" s="38">
        <f>J38+M38+P38</f>
        <v>36.845</v>
      </c>
      <c r="K43" s="38">
        <f>K38+N38+Q38</f>
        <v>16.92</v>
      </c>
      <c r="L43" s="38"/>
      <c r="M43" s="38"/>
      <c r="N43" s="38"/>
      <c r="O43" s="38"/>
      <c r="P43" s="38"/>
      <c r="Q43" s="38"/>
      <c r="R43" s="41"/>
      <c r="S43" s="41"/>
      <c r="T43" s="41"/>
      <c r="U43" s="41"/>
      <c r="V43" s="41"/>
      <c r="W43" s="41"/>
      <c r="X43" s="41"/>
      <c r="Y43" s="41"/>
      <c r="Z43" s="41"/>
      <c r="AA43" s="41"/>
    </row>
    <row r="44" s="2" customFormat="1" spans="1:27">
      <c r="A44" s="35"/>
      <c r="B44" s="39" t="s">
        <v>145</v>
      </c>
      <c r="C44" s="39"/>
      <c r="D44" s="40"/>
      <c r="E44" s="40"/>
      <c r="F44" s="40">
        <f>F15+G15</f>
        <v>5.567</v>
      </c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41"/>
      <c r="S44" s="41"/>
      <c r="T44" s="41"/>
      <c r="U44" s="41"/>
      <c r="V44" s="41"/>
      <c r="W44" s="41"/>
      <c r="X44" s="41"/>
      <c r="Y44" s="41"/>
      <c r="Z44" s="41"/>
      <c r="AA44" s="41"/>
    </row>
    <row r="45" s="2" customFormat="1" spans="1:27">
      <c r="A45" s="35"/>
      <c r="B45" s="32" t="s">
        <v>146</v>
      </c>
      <c r="C45" s="32"/>
      <c r="D45" s="34"/>
      <c r="E45" s="34"/>
      <c r="F45" s="34">
        <f>F38+G38</f>
        <v>19.0218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41"/>
      <c r="S45" s="41"/>
      <c r="T45" s="41"/>
      <c r="U45" s="41"/>
      <c r="V45" s="41"/>
      <c r="W45" s="41"/>
      <c r="X45" s="41"/>
      <c r="Y45" s="41"/>
      <c r="Z45" s="41"/>
      <c r="AA45" s="41"/>
    </row>
    <row r="46" s="2" customFormat="1" spans="1:27">
      <c r="A46" s="35"/>
      <c r="B46" s="39" t="s">
        <v>147</v>
      </c>
      <c r="C46" s="39"/>
      <c r="D46" s="40"/>
      <c r="E46" s="40"/>
      <c r="F46" s="40">
        <f>SUM(F44:F45)</f>
        <v>24.5888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41"/>
      <c r="S46" s="41"/>
      <c r="T46" s="41"/>
      <c r="U46" s="41"/>
      <c r="V46" s="41"/>
      <c r="W46" s="41"/>
      <c r="X46" s="41"/>
      <c r="Y46" s="41"/>
      <c r="Z46" s="41"/>
      <c r="AA46" s="41"/>
    </row>
    <row r="47" s="2" customFormat="1" spans="1:2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41"/>
      <c r="S47" s="41"/>
      <c r="T47" s="41"/>
      <c r="U47" s="41"/>
      <c r="V47" s="41"/>
      <c r="W47" s="41"/>
      <c r="X47" s="41"/>
      <c r="Y47" s="41"/>
      <c r="Z47" s="41"/>
      <c r="AA47" s="41"/>
    </row>
    <row r="48" s="2" customFormat="1" spans="1:27">
      <c r="A48" s="41"/>
      <c r="B48" s="42" t="s">
        <v>148</v>
      </c>
      <c r="C48" s="42"/>
      <c r="D48" s="42"/>
      <c r="E48" s="42"/>
      <c r="F48" s="42"/>
      <c r="G48" s="42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</row>
    <row r="49" s="2" customFormat="1" spans="1:27">
      <c r="A49" s="41"/>
      <c r="B49" s="42"/>
      <c r="C49" s="42"/>
      <c r="D49" s="42"/>
      <c r="E49" s="42"/>
      <c r="F49" s="42"/>
      <c r="G49" s="42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</row>
    <row r="50" s="2" customFormat="1" spans="1:27">
      <c r="A50" s="41"/>
      <c r="B50" s="42"/>
      <c r="C50" s="42"/>
      <c r="D50" s="42"/>
      <c r="E50" s="42"/>
      <c r="F50" s="42"/>
      <c r="G50" s="42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</row>
    <row r="51" s="2" customFormat="1" ht="74" customHeight="1" spans="1:27">
      <c r="A51" s="41"/>
      <c r="B51" s="42"/>
      <c r="C51" s="42"/>
      <c r="D51" s="42"/>
      <c r="E51" s="42"/>
      <c r="F51" s="42"/>
      <c r="G51" s="42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="2" customFormat="1" ht="36" customHeight="1" spans="1:27">
      <c r="A52" s="41"/>
      <c r="B52" s="43" t="s">
        <v>149</v>
      </c>
      <c r="C52" s="43"/>
      <c r="D52" s="43"/>
      <c r="E52" s="43"/>
      <c r="F52" s="43"/>
      <c r="G52" s="43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</row>
    <row r="53" s="2" customFormat="1" ht="36" customHeight="1" spans="1:27">
      <c r="A53" s="41"/>
      <c r="B53" s="42"/>
      <c r="C53" s="42"/>
      <c r="D53" s="44"/>
      <c r="E53" s="44"/>
      <c r="F53" s="44"/>
      <c r="G53" s="44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</row>
    <row r="54" s="2" customFormat="1" ht="30" customHeight="1" spans="1:27">
      <c r="A54" s="41"/>
      <c r="B54" s="35" t="s">
        <v>150</v>
      </c>
      <c r="C54" s="33">
        <f>D15/D40</f>
        <v>0.291095890410959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</row>
    <row r="55" s="2" customFormat="1" ht="21" customHeight="1" spans="1:27">
      <c r="A55" s="41"/>
      <c r="B55" s="35" t="s">
        <v>151</v>
      </c>
      <c r="C55" s="33">
        <f>1-C54</f>
        <v>0.708904109589041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</row>
    <row r="56" s="2" customFormat="1" ht="24" customHeight="1" spans="1:27">
      <c r="A56" s="41"/>
      <c r="B56" s="35" t="s">
        <v>152</v>
      </c>
      <c r="C56" s="33">
        <f>(I41+J41)/E40</f>
        <v>0.671198630136986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</row>
    <row r="57" s="2" customFormat="1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</row>
    <row r="58" s="3" customFormat="1" ht="32" customHeight="1" spans="2:6">
      <c r="B58" s="45" t="s">
        <v>153</v>
      </c>
      <c r="C58" s="45" t="s">
        <v>154</v>
      </c>
      <c r="D58" s="45" t="s">
        <v>155</v>
      </c>
      <c r="E58" s="45" t="s">
        <v>156</v>
      </c>
      <c r="F58" s="45" t="s">
        <v>157</v>
      </c>
    </row>
    <row r="59" s="3" customFormat="1" ht="21" customHeight="1" spans="2:6">
      <c r="B59" s="46" t="s">
        <v>145</v>
      </c>
      <c r="C59" s="46">
        <v>5.567</v>
      </c>
      <c r="D59" s="47">
        <f>C59/25.5</f>
        <v>0.218313725490196</v>
      </c>
      <c r="E59" s="46">
        <f>F15</f>
        <v>4.685</v>
      </c>
      <c r="F59" s="46">
        <f>G15</f>
        <v>0.882</v>
      </c>
    </row>
    <row r="60" s="3" customFormat="1" ht="26" customHeight="1" spans="2:6">
      <c r="B60" s="48" t="s">
        <v>146</v>
      </c>
      <c r="C60" s="48">
        <v>19.0218</v>
      </c>
      <c r="D60" s="47">
        <f>C60/E38</f>
        <v>0.306309178743961</v>
      </c>
      <c r="E60" s="48">
        <f>F38</f>
        <v>4.6818</v>
      </c>
      <c r="F60" s="48">
        <f>G38</f>
        <v>14.34</v>
      </c>
    </row>
    <row r="61" s="3" customFormat="1" ht="24" customHeight="1" spans="2:6">
      <c r="B61" s="46" t="s">
        <v>147</v>
      </c>
      <c r="C61" s="46">
        <v>24.5888</v>
      </c>
      <c r="D61" s="47">
        <f>C61/E40</f>
        <v>0.280694063926941</v>
      </c>
      <c r="E61" s="46">
        <f>SUM(E59:E60)</f>
        <v>9.3668</v>
      </c>
      <c r="F61" s="46">
        <f>SUM(F59:F60)</f>
        <v>15.222</v>
      </c>
    </row>
    <row r="62" ht="21" customHeight="1" spans="1:27">
      <c r="A62" s="5"/>
      <c r="B62" s="49" t="s">
        <v>158</v>
      </c>
      <c r="C62" s="49"/>
      <c r="D62" s="49"/>
      <c r="E62" s="50">
        <f>E59/E61</f>
        <v>0.500170816073793</v>
      </c>
      <c r="F62" s="5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</sheetData>
  <mergeCells count="24">
    <mergeCell ref="A2:R2"/>
    <mergeCell ref="F3:H3"/>
    <mergeCell ref="I3:K3"/>
    <mergeCell ref="L3:N3"/>
    <mergeCell ref="O3:Q3"/>
    <mergeCell ref="F4:G4"/>
    <mergeCell ref="I4:J4"/>
    <mergeCell ref="L4:M4"/>
    <mergeCell ref="O4:P4"/>
    <mergeCell ref="A15:C15"/>
    <mergeCell ref="A38:C38"/>
    <mergeCell ref="B52:G52"/>
    <mergeCell ref="A3:A5"/>
    <mergeCell ref="A16:A18"/>
    <mergeCell ref="B16:B18"/>
    <mergeCell ref="D3:D5"/>
    <mergeCell ref="E3:E5"/>
    <mergeCell ref="H4:H5"/>
    <mergeCell ref="K4:K5"/>
    <mergeCell ref="N4:N5"/>
    <mergeCell ref="Q4:Q5"/>
    <mergeCell ref="R3:R5"/>
    <mergeCell ref="B3:C5"/>
    <mergeCell ref="B48:G5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2025年10-12月排产量统计</vt:lpstr>
      <vt:lpstr>1-3月产量+4-6排查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陆呵呵</cp:lastModifiedBy>
  <dcterms:created xsi:type="dcterms:W3CDTF">2023-03-24T00:08:00Z</dcterms:created>
  <dcterms:modified xsi:type="dcterms:W3CDTF">2025-10-24T01:20:14Z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8FFA648968A3436DBB5B528859989A20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